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GG\Dropbox\Vestergaard LLIN Efficiency Table\"/>
    </mc:Choice>
  </mc:AlternateContent>
  <xr:revisionPtr revIDLastSave="0" documentId="13_ncr:1_{66C8A2AE-360B-4E82-928F-32020CF9D6DA}" xr6:coauthVersionLast="45" xr6:coauthVersionMax="45" xr10:uidLastSave="{00000000-0000-0000-0000-000000000000}"/>
  <bookViews>
    <workbookView xWindow="-23100" yWindow="-90" windowWidth="19570" windowHeight="16180" tabRatio="808" activeTab="1" xr2:uid="{00000000-000D-0000-FFFF-FFFF00000000}"/>
  </bookViews>
  <sheets>
    <sheet name="Business model" sheetId="1" r:id="rId1"/>
    <sheet name="Working Sheet Business Model" sheetId="2" r:id="rId2"/>
    <sheet name="AMF data" sheetId="9" r:id="rId3"/>
    <sheet name="MOP 2019" sheetId="7" r:id="rId4"/>
    <sheet name="PMI budgets" sheetId="10" r:id="rId5"/>
    <sheet name="LLIN Pricing Summary" sheetId="8" r:id="rId6"/>
    <sheet name="Alliance Map Global" sheetId="3" r:id="rId7"/>
    <sheet name="Alliance Map SSA" sheetId="4" r:id="rId8"/>
    <sheet name="GF Pricing" sheetId="5" r:id="rId9"/>
    <sheet name="Modeling Articles Costs" sheetId="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iexkggnV0FWROladHUaEymImOq9w=="/>
    </ext>
  </extLst>
</workbook>
</file>

<file path=xl/calcChain.xml><?xml version="1.0" encoding="utf-8"?>
<calcChain xmlns="http://schemas.openxmlformats.org/spreadsheetml/2006/main">
  <c r="D10" i="2" l="1"/>
  <c r="C10" i="2"/>
  <c r="C6" i="2"/>
  <c r="D19" i="2" l="1"/>
  <c r="D23" i="2"/>
  <c r="C21" i="2"/>
  <c r="D18" i="2"/>
  <c r="C23" i="2"/>
  <c r="C20" i="2"/>
  <c r="C16" i="2"/>
  <c r="C15" i="2"/>
  <c r="G11" i="7" l="1"/>
  <c r="G4" i="7"/>
  <c r="G5" i="7"/>
  <c r="G6" i="7"/>
  <c r="G7" i="7"/>
  <c r="G8" i="7"/>
  <c r="G9" i="7"/>
  <c r="G10" i="7"/>
  <c r="G12" i="7"/>
  <c r="G13" i="7"/>
  <c r="G14" i="7"/>
  <c r="G15" i="7"/>
  <c r="G16" i="7"/>
  <c r="G17" i="7"/>
  <c r="G18" i="7"/>
  <c r="G19" i="7"/>
  <c r="G20" i="7"/>
  <c r="G21" i="7"/>
  <c r="G22" i="7"/>
  <c r="G23" i="7"/>
  <c r="G24" i="7"/>
  <c r="G25" i="7"/>
  <c r="G26" i="7"/>
  <c r="G3" i="7"/>
  <c r="G27" i="7" l="1"/>
  <c r="D9" i="2"/>
  <c r="D29" i="2"/>
  <c r="D28" i="2"/>
  <c r="D27" i="2"/>
  <c r="C5" i="9"/>
  <c r="C4" i="9"/>
  <c r="B6" i="9"/>
  <c r="B28" i="7"/>
  <c r="B10" i="8"/>
  <c r="B9" i="8" l="1"/>
  <c r="B24" i="8"/>
  <c r="O5" i="7"/>
  <c r="O15" i="7"/>
  <c r="Q5" i="7"/>
  <c r="P5" i="7"/>
  <c r="M26" i="7"/>
  <c r="L26" i="7"/>
  <c r="D26" i="7"/>
  <c r="H26" i="7" s="1"/>
  <c r="K25" i="7"/>
  <c r="J25" i="7"/>
  <c r="I25" i="7"/>
  <c r="K24" i="7"/>
  <c r="J24" i="7"/>
  <c r="I24" i="7"/>
  <c r="K23" i="7"/>
  <c r="J23" i="7"/>
  <c r="I23" i="7"/>
  <c r="L22" i="7"/>
  <c r="K22" i="7"/>
  <c r="M22" i="7" s="1"/>
  <c r="K21" i="7"/>
  <c r="J21" i="7"/>
  <c r="I21" i="7"/>
  <c r="L21" i="7" s="1"/>
  <c r="L20" i="7"/>
  <c r="K20" i="7"/>
  <c r="M20" i="7" s="1"/>
  <c r="I19" i="7"/>
  <c r="M19" i="7" s="1"/>
  <c r="D19" i="7"/>
  <c r="H19" i="7" s="1"/>
  <c r="M18" i="7"/>
  <c r="L18" i="7"/>
  <c r="D18" i="7"/>
  <c r="O18" i="7" s="1"/>
  <c r="M17" i="7"/>
  <c r="L17" i="7"/>
  <c r="D17" i="7"/>
  <c r="O17" i="7" s="1"/>
  <c r="K16" i="7"/>
  <c r="J16" i="7"/>
  <c r="D16" i="7" s="1"/>
  <c r="H16" i="7" s="1"/>
  <c r="I16" i="7"/>
  <c r="M15" i="7"/>
  <c r="L15" i="7"/>
  <c r="D15" i="7"/>
  <c r="H15" i="7" s="1"/>
  <c r="K14" i="7"/>
  <c r="J14" i="7"/>
  <c r="L14" i="7" s="1"/>
  <c r="I14" i="7"/>
  <c r="L13" i="7"/>
  <c r="K13" i="7"/>
  <c r="M13" i="7" s="1"/>
  <c r="K12" i="7"/>
  <c r="J12" i="7"/>
  <c r="I12" i="7"/>
  <c r="D11" i="7"/>
  <c r="H11" i="7" s="1"/>
  <c r="L10" i="7"/>
  <c r="K10" i="7"/>
  <c r="M10" i="7" s="1"/>
  <c r="D10" i="7"/>
  <c r="H10" i="7" s="1"/>
  <c r="J9" i="7"/>
  <c r="I9" i="7"/>
  <c r="K8" i="7"/>
  <c r="J8" i="7"/>
  <c r="L8" i="7" s="1"/>
  <c r="I8" i="7"/>
  <c r="L7" i="7"/>
  <c r="D7" i="7"/>
  <c r="H7" i="7" s="1"/>
  <c r="M6" i="7"/>
  <c r="L6" i="7"/>
  <c r="K6" i="7"/>
  <c r="D6" i="7"/>
  <c r="H6" i="7" s="1"/>
  <c r="H5" i="7"/>
  <c r="M4" i="7"/>
  <c r="L4" i="7"/>
  <c r="D4" i="7"/>
  <c r="O4" i="7" s="1"/>
  <c r="M3" i="7"/>
  <c r="L3" i="7"/>
  <c r="D3" i="7"/>
  <c r="H3" i="7" s="1"/>
  <c r="O16" i="7" l="1"/>
  <c r="O24" i="7"/>
  <c r="M8" i="7"/>
  <c r="L19" i="7"/>
  <c r="D24" i="7"/>
  <c r="H24" i="7" s="1"/>
  <c r="O26" i="7"/>
  <c r="O7" i="7"/>
  <c r="D8" i="7"/>
  <c r="H8" i="7" s="1"/>
  <c r="M12" i="7"/>
  <c r="L16" i="7"/>
  <c r="L24" i="7"/>
  <c r="M9" i="7"/>
  <c r="D14" i="7"/>
  <c r="H14" i="7" s="1"/>
  <c r="D23" i="7"/>
  <c r="H23" i="7" s="1"/>
  <c r="O3" i="7"/>
  <c r="O19" i="7"/>
  <c r="H4" i="7"/>
  <c r="D12" i="7"/>
  <c r="H12" i="7" s="1"/>
  <c r="H17" i="7"/>
  <c r="O6" i="7"/>
  <c r="O11" i="7"/>
  <c r="H18" i="7"/>
  <c r="M25" i="7"/>
  <c r="O10" i="7"/>
  <c r="L12" i="7"/>
  <c r="L9" i="7"/>
  <c r="D21" i="7"/>
  <c r="H21" i="7" s="1"/>
  <c r="L23" i="7"/>
  <c r="O20" i="7"/>
  <c r="O8" i="7"/>
  <c r="M14" i="7"/>
  <c r="M21" i="7"/>
  <c r="M23" i="7"/>
  <c r="D25" i="7"/>
  <c r="H25" i="7" s="1"/>
  <c r="M16" i="7"/>
  <c r="M24" i="7"/>
  <c r="D9" i="7"/>
  <c r="D13" i="7"/>
  <c r="H13" i="7" s="1"/>
  <c r="D20" i="7"/>
  <c r="H20" i="7" s="1"/>
  <c r="D22" i="7"/>
  <c r="L25" i="7"/>
  <c r="O23" i="7" l="1"/>
  <c r="O14" i="7"/>
  <c r="L28" i="7"/>
  <c r="H9" i="7"/>
  <c r="O9" i="7"/>
  <c r="O28" i="7" s="1"/>
  <c r="O31" i="7" s="1"/>
  <c r="O25" i="7"/>
  <c r="H22" i="7"/>
  <c r="O22" i="7"/>
  <c r="M28" i="7"/>
  <c r="O13" i="7"/>
  <c r="O12" i="7"/>
  <c r="O21" i="7"/>
  <c r="C24" i="2"/>
  <c r="N15" i="7"/>
  <c r="N19" i="7"/>
  <c r="Q26" i="7"/>
  <c r="P26" i="7"/>
  <c r="P24" i="7"/>
  <c r="P23" i="7"/>
  <c r="Q22" i="7"/>
  <c r="P21" i="7"/>
  <c r="Q20" i="7"/>
  <c r="Q19" i="7"/>
  <c r="P19" i="7"/>
  <c r="Q18" i="7"/>
  <c r="P18" i="7"/>
  <c r="N18" i="7"/>
  <c r="Q17" i="7"/>
  <c r="P17" i="7"/>
  <c r="P16" i="7"/>
  <c r="Q15" i="7"/>
  <c r="P15" i="7"/>
  <c r="P13" i="7"/>
  <c r="Q12" i="7"/>
  <c r="Q11" i="7"/>
  <c r="P11" i="7"/>
  <c r="P10" i="7"/>
  <c r="P9" i="7"/>
  <c r="N7" i="7"/>
  <c r="Q6" i="7"/>
  <c r="Q4" i="7"/>
  <c r="P4" i="7"/>
  <c r="Q3" i="7"/>
  <c r="P3" i="7"/>
  <c r="N3" i="7"/>
  <c r="Q23" i="5"/>
  <c r="Q24" i="5" s="1"/>
  <c r="P23" i="5"/>
  <c r="P24" i="5" s="1"/>
  <c r="C53" i="2"/>
  <c r="C35" i="2"/>
  <c r="D6" i="2"/>
  <c r="C36" i="1"/>
  <c r="C7" i="1"/>
  <c r="C18" i="1" s="1"/>
  <c r="D6" i="1"/>
  <c r="D4" i="1"/>
  <c r="D14" i="1" s="1"/>
  <c r="C14" i="1" s="1"/>
  <c r="H28" i="7" l="1"/>
  <c r="H29" i="7" s="1"/>
  <c r="D30" i="2"/>
  <c r="L30" i="7"/>
  <c r="N8" i="7"/>
  <c r="Q8" i="7"/>
  <c r="Q14" i="7"/>
  <c r="Q23" i="7"/>
  <c r="Q25" i="7"/>
  <c r="N23" i="7"/>
  <c r="M30" i="7"/>
  <c r="Q16" i="7"/>
  <c r="Q24" i="7"/>
  <c r="N26" i="7"/>
  <c r="N22" i="7"/>
  <c r="N14" i="7"/>
  <c r="P6" i="7"/>
  <c r="Q21" i="7"/>
  <c r="N25" i="7"/>
  <c r="N21" i="7"/>
  <c r="N17" i="7"/>
  <c r="N4" i="7"/>
  <c r="C15" i="1"/>
  <c r="P8" i="7"/>
  <c r="Q10" i="7"/>
  <c r="P12" i="7"/>
  <c r="Q13" i="7"/>
  <c r="P14" i="7"/>
  <c r="P25" i="7"/>
  <c r="D7" i="1"/>
  <c r="F7" i="1" s="1"/>
  <c r="Q9" i="7"/>
  <c r="P20" i="7"/>
  <c r="P22" i="7"/>
  <c r="F6" i="1"/>
  <c r="L29" i="7" l="1"/>
  <c r="L31" i="7"/>
  <c r="L32" i="7" s="1"/>
  <c r="M31" i="7"/>
  <c r="M32" i="7" s="1"/>
  <c r="M29" i="7"/>
  <c r="N13" i="7"/>
  <c r="N9" i="7"/>
  <c r="N24" i="7"/>
  <c r="N16" i="7"/>
  <c r="N6" i="7"/>
  <c r="N31" i="7" s="1"/>
  <c r="N10" i="7"/>
  <c r="N20" i="7"/>
  <c r="N12" i="7"/>
  <c r="D8" i="1"/>
  <c r="D11" i="2"/>
  <c r="D34" i="2" l="1"/>
  <c r="D35" i="2" s="1"/>
  <c r="D24" i="2"/>
  <c r="D16" i="2"/>
  <c r="D21" i="2"/>
  <c r="D15" i="2"/>
  <c r="D20" i="2"/>
  <c r="D14" i="2"/>
  <c r="D17" i="2"/>
  <c r="N28" i="7"/>
  <c r="N29" i="7" s="1"/>
  <c r="D40" i="2"/>
  <c r="D41" i="2" s="1"/>
  <c r="F23" i="2"/>
  <c r="D44" i="2"/>
  <c r="F11" i="2"/>
  <c r="D25" i="2"/>
  <c r="C25" i="2" s="1"/>
  <c r="D12" i="1"/>
  <c r="D29" i="1" s="1"/>
  <c r="D28" i="1"/>
  <c r="D10" i="1"/>
  <c r="D27" i="1"/>
  <c r="F8" i="1"/>
  <c r="D23" i="1"/>
  <c r="D24" i="1" s="1"/>
  <c r="D17" i="1"/>
  <c r="D18" i="1" s="1"/>
  <c r="F14" i="1"/>
  <c r="D11" i="1"/>
  <c r="D15" i="1"/>
  <c r="F24" i="2" l="1"/>
  <c r="F17" i="1"/>
  <c r="F15" i="1"/>
  <c r="D30" i="1"/>
  <c r="D32" i="1" s="1"/>
  <c r="D45" i="2"/>
  <c r="D46" i="2" l="1"/>
  <c r="D47" i="2" s="1"/>
  <c r="D49" i="2" s="1"/>
  <c r="D51" i="2" s="1"/>
  <c r="D34" i="1"/>
  <c r="D36" i="1"/>
  <c r="D53" i="2" l="1"/>
  <c r="D54" i="2" s="1"/>
  <c r="D55" i="2" s="1"/>
  <c r="D37" i="1"/>
  <c r="D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tc={CA51063A-FF75-42BC-8FB6-FDD22F397056}</author>
    <author>tc={6C9934DC-F18A-4D91-903C-BE824615C21B}</author>
    <author>tc={ABC18329-D1FF-4C77-A618-2C63C8CCA63B}</author>
    <author>tc={96B39C74-8D4F-40F5-AE27-3ACC521079AB}</author>
    <author>tc={3A923BD3-130E-4DD6-9CDA-04B828A305B2}</author>
    <author>tc={7CC03F3A-A4A2-46FC-B5BC-EF3C9B55E79D}</author>
    <author>tc={81CC73FC-2D34-43D0-9AAE-6675CE56D5BC}</author>
  </authors>
  <commentList>
    <comment ref="B6" authorId="0" shapeId="0" xr:uid="{CA51063A-FF75-42BC-8FB6-FDD22F397056}">
      <text>
        <t>[Threaded comment]
Your version of Excel allows you to read this threaded comment; however, any edits to it will get removed if the file is opened in a newer version of Excel. Learn more: https://go.microsoft.com/fwlink/?linkid=870924
Comment:
    this should be compared to the llin budget</t>
      </text>
    </comment>
    <comment ref="B10" authorId="1" shapeId="0" xr:uid="{6C9934DC-F18A-4D91-903C-BE824615C21B}">
      <text>
        <t>[Threaded comment]
Your version of Excel allows you to read this threaded comment; however, any edits to it will get removed if the file is opened in a newer version of Excel. Learn more: https://go.microsoft.com/fwlink/?linkid=870924
Comment:
    This cost includes distribution but also warehousing, monitoring and other itn implementation
Reply:
    check https://www.againstmalaria.com/NonNetCosts.aspx</t>
      </text>
    </comment>
    <comment ref="D10" authorId="2" shapeId="0" xr:uid="{ABC18329-D1FF-4C77-A618-2C63C8CCA63B}">
      <text>
        <t>[Threaded comment]
Your version of Excel allows you to read this threaded comment; however, any edits to it will get removed if the file is opened in a newer version of Excel. Learn more: https://go.microsoft.com/fwlink/?linkid=870924
Comment:
Comentario:
    Here I would suggest the following--
conservative approach:
Use MOP figure for cost of nets divided by number of nets.
Less conservative:
Use MOP cost of nets+other M and E activities/number of nets
Respuesta:
    AMF overhead can be calculated from their website.
GF overhead is possible but not sure how easily calculated.</t>
      </text>
    </comment>
    <comment ref="C23" authorId="3" shapeId="0" xr:uid="{96B39C74-8D4F-40F5-AE27-3ACC521079AB}">
      <text>
        <t>[Threaded comment]
Your version of Excel allows you to read this threaded comment; however, any edits to it will get removed if the file is opened in a newer version of Excel. Learn more: https://go.microsoft.com/fwlink/?linkid=870924
Comment:
    percentage of nets remaining from what we started with</t>
      </text>
    </comment>
    <comment ref="D23" authorId="4" shapeId="0" xr:uid="{3A923BD3-130E-4DD6-9CDA-04B828A305B2}">
      <text>
        <t>[Threaded comment]
Your version of Excel allows you to read this threaded comment; however, any edits to it will get removed if the file is opened in a newer version of Excel. Learn more: https://go.microsoft.com/fwlink/?linkid=870924
Comment:
    This is the number of nets that are effectively used</t>
      </text>
    </comment>
    <comment ref="D24" authorId="5" shapeId="0" xr:uid="{7CC03F3A-A4A2-46FC-B5BC-EF3C9B55E79D}">
      <text>
        <t>[Threaded comment]
Your version of Excel allows you to read this threaded comment; however, any edits to it will get removed if the file is opened in a newer version of Excel. Learn more: https://go.microsoft.com/fwlink/?linkid=870924
Comment:
    value of the nets efficiently used</t>
      </text>
    </comment>
    <comment ref="C25" authorId="6" shapeId="0" xr:uid="{81CC73FC-2D34-43D0-9AAE-6675CE56D5BC}">
      <text>
        <t>[Threaded comment]
Your version of Excel allows you to read this threaded comment; however, any edits to it will get removed if the file is opened in a newer version of Excel. Learn more: https://go.microsoft.com/fwlink/?linkid=870924
Comment:
    percentage of value lost</t>
      </text>
    </comment>
  </commentList>
  <extLst>
    <ext xmlns:r="http://schemas.openxmlformats.org/officeDocument/2006/relationships" uri="GoogleSheetsCustomDataVersion1">
      <go:sheetsCustomData xmlns:go="http://customooxmlschemas.google.com/" r:id="rId1" roundtripDataSignature="AMtx7mg8GCJkO0jtbMLOOFcInDkD63kCz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tc={DDB73B38-4139-4DD6-B550-5FF9470FF4C5}</author>
    <author>tc={CCF0A341-E09E-45BA-BD2C-9242E21E320C}</author>
    <author>tc={166A395A-FF7F-4AF9-85F9-79BE0902FE64}</author>
    <author>tc={BE9B5C0A-8F64-43F7-BA7F-6C6983DBE6DA}</author>
    <author>tc={CF75E2AA-5EAA-4418-A95F-8C1B6A6BB688}</author>
    <author>tc={D87EA61A-80BF-40BC-8A06-8C6229D7B8D8}</author>
    <author>tc={EC86E873-592F-4CFE-BADC-FDAC90D610AE}</author>
    <author>tc={BB4C6160-7160-4680-8ABE-2AC7DE7EF9B3}</author>
    <author>tc={18BECFB1-5C3B-4DDF-974F-4D9FF3DF80BA}</author>
    <author>tc={2846E5A4-2503-4A05-B175-B95C073250A0}</author>
    <author>tc={A73010D7-E56C-4838-9BAA-0F3EF02BD3BC}</author>
    <author>tc={7860DA21-7D49-4229-9B37-A0496B125DF1}</author>
    <author>tc={A504C8FE-A79C-4B74-AF9B-35CD79BD87E3}</author>
    <author>tc={3E3D2F09-2268-4CCD-AC24-A7A9868D9B14}</author>
    <author>tc={95F7D223-97F1-48F4-B2FA-989AA3F3BF6B}</author>
    <author>tc={52B220C6-9921-4ABB-B5A9-EA3986006A28}</author>
    <author>tc={83676BAA-C9AD-4B36-9714-676C3A0BEE17}</author>
    <author>tc={56509F0C-BD7C-48B7-A3B3-4A54F22BE502}</author>
    <author>tc={933B951A-3A2F-4D1B-A28E-A232EC8063D9}</author>
    <author>tc={F344E168-0A69-424E-A552-4713E455E980}</author>
    <author>tc={7DDE78DC-61CE-4036-A653-FAFA8A5D0C13}</author>
    <author>tc={947979BB-3D66-4204-8259-8A7727189710}</author>
    <author>tc={CD7E0B59-2C6E-4980-B399-B0F97CD1B854}</author>
    <author>tc={66DCEFA7-EAA0-4715-9652-2B694A270BEF}</author>
    <author>tc={42944402-B331-439C-ADBF-752634DB2C0B}</author>
    <author>tc={D313F741-8436-4281-8AF8-C7955596F55C}</author>
    <author>tc={ACB5B294-995D-463F-A462-37F0155DD9A5}</author>
    <author>tc={B70DAF7B-BB9B-4506-A113-0A1F06E8E511}</author>
    <author>tc={EEA726BE-5DC6-4F5F-8D76-21EE06F87D26}</author>
    <author>tc={76A24C4C-FFA2-4277-802A-33EA19579F0E}</author>
    <author>tc={B468AD33-07DB-477B-9726-C51BC94F6ECC}</author>
    <author>tc={D79FF522-9189-4C12-B5AA-AF92AADB5285}</author>
    <author>tc={E833DEAB-7140-4A9B-B14D-A262D6062A62}</author>
    <author>tc={327975C8-B872-42D5-88BF-6017CDA58060}</author>
    <author>tc={2796990C-CD8D-43DA-877F-75F49A4FDF2D}</author>
  </authors>
  <commentList>
    <comment ref="J2" authorId="0" shapeId="0" xr:uid="{DDB73B38-4139-4DD6-B550-5FF9470FF4C5}">
      <text>
        <t>[Threaded comment]
Your version of Excel allows you to read this threaded comment; however, any edits to it will get removed if the file is opened in a newer version of Excel. Learn more: https://go.microsoft.com/fwlink/?linkid=870924
Comment:
    Procure ITNs for Continuous distribution channels</t>
      </text>
    </comment>
    <comment ref="L2" authorId="1" shapeId="0" xr:uid="{CCF0A341-E09E-45BA-BD2C-9242E21E320C}">
      <text>
        <t>[Threaded comment]
Your version of Excel allows you to read this threaded comment; however, any edits to it will get removed if the file is opened in a newer version of Excel. Learn more: https://go.microsoft.com/fwlink/?linkid=870924
Comment:
    #LLIN/Budget</t>
      </text>
    </comment>
    <comment ref="M2" authorId="2" shapeId="0" xr:uid="{166A395A-FF7F-4AF9-85F9-79BE0902FE64}">
      <text>
        <t>[Threaded comment]
Your version of Excel allows you to read this threaded comment; however, any edits to it will get removed if the file is opened in a newer version of Excel. Learn more: https://go.microsoft.com/fwlink/?linkid=870924
Comment:
    #LLIN/(Budget Procurement + Budget Other)</t>
      </text>
    </comment>
    <comment ref="Q2" authorId="3" shapeId="0" xr:uid="{BE9B5C0A-8F64-43F7-BA7F-6C6983DBE6DA}">
      <text>
        <t>[Threaded comment]
Your version of Excel allows you to read this threaded comment; however, any edits to it will get removed if the file is opened in a newer version of Excel. Learn more: https://go.microsoft.com/fwlink/?linkid=870924
Comment:
    ======
ID#AAAAJMK6dl8
tc={8FC342C8-D3CC-4CCF-854B-F639DF1BC4F8}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#LLIN/(Budget Procurement + Budget Other)</t>
      </text>
    </comment>
    <comment ref="K3" authorId="4" shapeId="0" xr:uid="{CF75E2AA-5EAA-4418-A95F-8C1B6A6BB688}">
      <text>
        <t>[Threaded comment]
Your version of Excel allows you to read this threaded comment; however, any edits to it will get removed if the file is opened in a newer version of Excel. Learn more: https://go.microsoft.com/fwlink/?linkid=870924
Comment:
    ======
ID#AAAAJMK6dl4
tc={8C1E948A-E42D-4570-81C3-66292FBF47E8}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Distribute ITNs for continuous distribution channels</t>
      </text>
    </comment>
    <comment ref="K4" authorId="5" shapeId="0" xr:uid="{D87EA61A-80BF-40BC-8A06-8C6229D7B8D8}">
      <text>
        <t>[Threaded comment]
Your version of Excel allows you to read this threaded comment; however, any edits to it will get removed if the file is opened in a newer version of Excel. Learn more: https://go.microsoft.com/fwlink/?linkid=870924
Comment:
    ======
ID#AAAAJMK6dmo
tc={CEE47F58-76E2-4557-B9E1-68B1BF7329A0}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Distribute ITNs for continuous distrib. channels</t>
      </text>
    </comment>
    <comment ref="I5" authorId="6" shapeId="0" xr:uid="{EC86E873-592F-4CFE-BADC-FDAC90D610AE}">
      <text>
        <t>[Threaded comment]
Your version of Excel allows you to read this threaded comment; however, any edits to it will get removed if the file is opened in a newer version of Excel. Learn more: https://go.microsoft.com/fwlink/?linkid=870924
Comment:
Comentario:
    ITN monitoring to follow ITNs distributed during the 2019 universal coverage campaing</t>
      </text>
    </comment>
    <comment ref="K5" authorId="7" shapeId="0" xr:uid="{BB4C6160-7160-4680-8ABE-2AC7DE7EF9B3}">
      <text>
        <t>[Threaded comment]
Your version of Excel allows you to read this threaded comment; however, any edits to it will get removed if the file is opened in a newer version of Excel. Learn more: https://go.microsoft.com/fwlink/?linkid=870924
Comment:
    Comentario:
    Support ITN Durability Monitoring</t>
      </text>
    </comment>
    <comment ref="K6" authorId="8" shapeId="0" xr:uid="{18BECFB1-5C3B-4DDF-974F-4D9FF3DF80BA}">
      <text>
        <t>[Threaded comment]
Your version of Excel allows you to read this threaded comment; however, any edits to it will get removed if the file is opened in a newer version of Excel. Learn more: https://go.microsoft.com/fwlink/?linkid=870924
Comment:
    Distribute ITNs for continuous distr. channels + other ITN implementation + support itn durability monitoring</t>
      </text>
    </comment>
    <comment ref="I7" authorId="9" shapeId="0" xr:uid="{2846E5A4-2503-4A05-B175-B95C073250A0}">
      <text>
        <t>[Threaded comment]
Your version of Excel allows you to read this threaded comment; however, any edits to it will get removed if the file is opened in a newer version of Excel. Learn more: https://go.microsoft.com/fwlink/?linkid=870924
Comment:
    To cover part of the gap of 3240424 ITNs to support 2020 national campaign.</t>
      </text>
    </comment>
    <comment ref="J7" authorId="10" shapeId="0" xr:uid="{A73010D7-E56C-4838-9BAA-0F3EF02BD3BC}">
      <text>
        <t>[Threaded comment]
Your version of Excel allows you to read this threaded comment; however, any edits to it will get removed if the file is opened in a newer version of Excel. Learn more: https://go.microsoft.com/fwlink/?linkid=870924
Comment:
    Producre ITNs for mass campaigns</t>
      </text>
    </comment>
    <comment ref="A8" authorId="11" shapeId="0" xr:uid="{7860DA21-7D49-4229-9B37-A0496B125DF1}">
      <text>
        <t>[Threaded comment]
Your version of Excel allows you to read this threaded comment; however, any edits to it will get removed if the file is opened in a newer version of Excel. Learn more: https://go.microsoft.com/fwlink/?linkid=870924
Comment:
    There is A LOT of info in this MOP! check for more details</t>
      </text>
    </comment>
    <comment ref="I8" authorId="12" shapeId="0" xr:uid="{A504C8FE-A79C-4B74-AF9B-35CD79BD87E3}">
      <text>
        <t>[Threaded comment]
Your version of Excel allows you to read this threaded comment; however, any edits to it will get removed if the file is opened in a newer version of Excel. Learn more: https://go.microsoft.com/fwlink/?linkid=870924
Comment:
    Comentario:
    mass campaigns(910,000) + cont. distrib. channels(2.6M)</t>
      </text>
    </comment>
    <comment ref="J8" authorId="13" shapeId="0" xr:uid="{3E3D2F09-2268-4CCD-AC24-A7A9868D9B14}">
      <text>
        <t>[Threaded comment]
Your version of Excel allows you to read this threaded comment; however, any edits to it will get removed if the file is opened in a newer version of Excel. Learn more: https://go.microsoft.com/fwlink/?linkid=870924
Comment:
    Mass campaigns(Kasai Central) + continuous distrib. channels</t>
      </text>
    </comment>
    <comment ref="K8" authorId="14" shapeId="0" xr:uid="{95F7D223-97F1-48F4-B2FA-989AA3F3BF6B}">
      <text>
        <t>[Threaded comment]
Your version of Excel allows you to read this threaded comment; however, any edits to it will get removed if the file is opened in a newer version of Excel. Learn more: https://go.microsoft.com/fwlink/?linkid=870924
Comment:
    ======
ID#AAAAJMK6dm4
tc={4CF1D2B5-0BA4-4C5D-BE57-79E8EA9A9EFC}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Distribution for mass campaigns + distribution for continuous distrb. channels + wharehousing and distrib. + support itn durability monitoring
Respuesta:
    Mass campaigns (1.75$), Cont. distrib. channels (0.5$)</t>
      </text>
    </comment>
    <comment ref="D9" authorId="15" shapeId="0" xr:uid="{52B220C6-9921-4ABB-B5A9-EA3986006A28}">
      <text>
        <t>[Threaded comment]
Your version of Excel allows you to read this threaded comment; however, any edits to it will get removed if the file is opened in a newer version of Excel. Learn more: https://go.microsoft.com/fwlink/?linkid=870924
Comment:
Comentario:
    This is what I get when adding all the variables in the ITN part of the budget, which is not the same as the Subtotal.</t>
      </text>
    </comment>
    <comment ref="I9" authorId="16" shapeId="0" xr:uid="{83676BAA-C9AD-4B36-9714-676C3A0BEE17}">
      <text>
        <t>[Threaded comment]
Your version of Excel allows you to read this threaded comment; however, any edits to it will get removed if the file is opened in a newer version of Excel. Learn more: https://go.microsoft.com/fwlink/?linkid=870924
Comment:
    2020 and 2021</t>
      </text>
    </comment>
    <comment ref="J9" authorId="17" shapeId="0" xr:uid="{56509F0C-BD7C-48B7-A3B3-4A54F22BE502}">
      <text>
        <t>[Threaded comment]
Your version of Excel allows you to read this threaded comment; however, any edits to it will get removed if the file is opened in a newer version of Excel. Learn more: https://go.microsoft.com/fwlink/?linkid=870924
Comment:
    2020 and 2021</t>
      </text>
    </comment>
    <comment ref="K9" authorId="18" shapeId="0" xr:uid="{933B951A-3A2F-4D1B-A28E-A232EC8063D9}">
      <text>
        <t>[Threaded comment]
Your version of Excel allows you to read this threaded comment; however, any edits to it will get removed if the file is opened in a newer version of Excel. Learn more: https://go.microsoft.com/fwlink/?linkid=870924
Comment:
    ======
ID#AAAAJMK6dmI
tc={47D891C6-DA9D-4A1F-92D3-B2474A3A256E}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2020 and 2021</t>
      </text>
    </comment>
    <comment ref="K10" authorId="19" shapeId="0" xr:uid="{F344E168-0A69-424E-A552-4713E455E980}">
      <text>
        <t>[Threaded comment]
Your version of Excel allows you to read this threaded comment; however, any edits to it will get removed if the file is opened in a newer version of Excel. Learn more: https://go.microsoft.com/fwlink/?linkid=870924
Comment:
    ======
ID#AAAAJMK6dnA
tc={7ED8C80B-9736-44DB-88E4-E3424630F7CF}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 for Cont. distrib. channels + support ITN durability monitoring</t>
      </text>
    </comment>
    <comment ref="I12" authorId="20" shapeId="0" xr:uid="{7DDE78DC-61CE-4036-A653-FAFA8A5D0C13}">
      <text>
        <t>[Threaded comment]
Your version of Excel allows you to read this threaded comment; however, any edits to it will get removed if the file is opened in a newer version of Excel. Learn more: https://go.microsoft.com/fwlink/?linkid=870924
Comment:
    Comentario:
    145,000 ITN for the 2020/21 mass net campaign.</t>
      </text>
    </comment>
    <comment ref="J12" authorId="21" shapeId="0" xr:uid="{947979BB-3D66-4204-8259-8A7727189710}">
      <text>
        <t>[Threaded comment]
Your version of Excel allows you to read this threaded comment; however, any edits to it will get removed if the file is opened in a newer version of Excel. Learn more: https://go.microsoft.com/fwlink/?linkid=870924
Comment:
    for Cont. distr. channels + mass campaigns</t>
      </text>
    </comment>
    <comment ref="K12" authorId="22" shapeId="0" xr:uid="{CD7E0B59-2C6E-4980-B399-B0F97CD1B854}">
      <text>
        <t>[Threaded comment]
Your version of Excel allows you to read this threaded comment; however, any edits to it will get removed if the file is opened in a newer version of Excel. Learn more: https://go.microsoft.com/fwlink/?linkid=870924
Comment:
    ======
ID#AAAAJMK6dnI
tc={98399AA0-E265-4374-AF77-3F236FE3B265}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Cont. distrib. channels, mass campaigns and ittn durability monitoring</t>
      </text>
    </comment>
    <comment ref="K13" authorId="23" shapeId="0" xr:uid="{66DCEFA7-EAA0-4715-9652-2B694A270BEF}">
      <text>
        <t>[Threaded comment]
Your version of Excel allows you to read this threaded comment; however, any edits to it will get removed if the file is opened in a newer version of Excel. Learn more: https://go.microsoft.com/fwlink/?linkid=870924
Comment:
    ======
ID#AAAAJMK6dlM
tc={597E1A52-06D1-44D1-AC75-8AC0D6990382}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cont. distrib. channels + durability monitoring</t>
      </text>
    </comment>
    <comment ref="I14" authorId="24" shapeId="0" xr:uid="{42944402-B331-439C-ADBF-752634DB2C0B}">
      <text>
        <t>[Threaded comment]
Your version of Excel allows you to read this threaded comment; however, any edits to it will get removed if the file is opened in a newer version of Excel. Learn more: https://go.microsoft.com/fwlink/?linkid=870924
Comment:
    Comentario:
    1M procurement for the 2021 mass campaign</t>
      </text>
    </comment>
    <comment ref="J14" authorId="25" shapeId="0" xr:uid="{D313F741-8436-4281-8AF8-C7955596F55C}">
      <text>
        <t>[Threaded comment]
Your version of Excel allows you to read this threaded comment; however, any edits to it will get removed if the file is opened in a newer version of Excel. Learn more: https://go.microsoft.com/fwlink/?linkid=870924
Comment:
    2450000 is the procurement budget for the 2021 campaign</t>
      </text>
    </comment>
    <comment ref="K14" authorId="26" shapeId="0" xr:uid="{ACB5B294-995D-463F-A462-37F0155DD9A5}">
      <text>
        <t>[Threaded comment]
Your version of Excel allows you to read this threaded comment; however, any edits to it will get removed if the file is opened in a newer version of Excel. Learn more: https://go.microsoft.com/fwlink/?linkid=870924
Comment:
    ======
ID#AAAAJMK6dlk
tc={62B2BAAC-BB76-4B68-8EFF-5E687B4261B5}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200,000 for enumeration and preparation activities for the 2021 distribution campaign.
Respuesta:
    The number in the budget includes warehousing and distribution, other itn implementation and support itn durability monitoring</t>
      </text>
    </comment>
    <comment ref="K18" authorId="27" shapeId="0" xr:uid="{B70DAF7B-BB9B-4506-A113-0A1F06E8E511}">
      <text>
        <t>[Threaded comment]
Your version of Excel allows you to read this threaded comment; however, any edits to it will get removed if the file is opened in a newer version of Excel. Learn more: https://go.microsoft.com/fwlink/?linkid=870924
Comment:
Comentario:
    Other ITN implementation + Support ITN durability monitoring</t>
      </text>
    </comment>
    <comment ref="C19" authorId="28" shapeId="0" xr:uid="{EEA726BE-5DC6-4F5F-8D76-21EE06F87D26}">
      <text>
        <t>[Threaded comment]
Your version of Excel allows you to read this threaded comment; however, any edits to it will get removed if the file is opened in a newer version of Excel. Learn more: https://go.microsoft.com/fwlink/?linkid=870924
Comment:
    ======
ID#AAAAJMK6dmM
tc={5DFF264A-8BF9-4316-9184-7D5BDF03B508}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There must be adding mistakes in the MOP!!</t>
      </text>
    </comment>
    <comment ref="D21" authorId="29" shapeId="0" xr:uid="{76A24C4C-FFA2-4277-802A-33EA19579F0E}">
      <text>
        <t>[Threaded comment]
Your version of Excel allows you to read this threaded comment; however, any edits to it will get removed if the file is opened in a newer version of Excel. Learn more: https://go.microsoft.com/fwlink/?linkid=870924
Comment:
    The amount missing is 1030000, which is a pre-placement of 284,530 PBO nets for the 2020 campaign. I considered them not to be distribution costs for 2020.</t>
      </text>
    </comment>
    <comment ref="J21" authorId="30" shapeId="0" xr:uid="{B468AD33-07DB-477B-9726-C51BC94F6ECC}">
      <text>
        <t>[Threaded comment]
Your version of Excel allows you to read this threaded comment; however, any edits to it will get removed if the file is opened in a newer version of Excel. Learn more: https://go.microsoft.com/fwlink/?linkid=870924
Comment:
    1030000 budget for pre-placement of 284,530 PBO nets for planned mass campaign in 2022</t>
      </text>
    </comment>
    <comment ref="K22" authorId="31" shapeId="0" xr:uid="{D79FF522-9189-4C12-B5AA-AF92AADB5285}">
      <text>
        <t>[Threaded comment]
Your version of Excel allows you to read this threaded comment; however, any edits to it will get removed if the file is opened in a newer version of Excel. Learn more: https://go.microsoft.com/fwlink/?linkid=870924
Comment:
    ======
ID#AAAAJMK6dmA
tc={127ACC4D-EBDA-4700-B663-663E7F051DD3}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 for continuous distrib. channels + support durability monitoring + ITN-related CDC TDY</t>
      </text>
    </comment>
    <comment ref="J24" authorId="32" shapeId="0" xr:uid="{E833DEAB-7140-4A9B-B14D-A262D6062A62}">
      <text>
        <t>[Threaded comment]
Your version of Excel allows you to read this threaded comment; however, any edits to it will get removed if the file is opened in a newer version of Excel. Learn more: https://go.microsoft.com/fwlink/?linkid=870924
Comment:
    980,000 budget for the procurement of 400,000 nets for the 2020 campaign. Add?</t>
      </text>
    </comment>
    <comment ref="K24" authorId="33" shapeId="0" xr:uid="{327975C8-B872-42D5-88BF-6017CDA58060}">
      <text>
        <t>[Threaded comment]
Your version of Excel allows you to read this threaded comment; however, any edits to it will get removed if the file is opened in a newer version of Excel. Learn more: https://go.microsoft.com/fwlink/?linkid=870924
Comment:
    budget of 536,000 for distribution of 400,000 ITNs from the central-level to distribution points for the 2020 mass campaign
    not sure whether this number should be added too or not</t>
      </text>
    </comment>
    <comment ref="D35" authorId="34" shapeId="0" xr:uid="{2796990C-CD8D-43DA-877F-75F49A4FDF2D}">
      <text>
        <t>[Threaded comment]
Your version of Excel allows you to read this threaded comment; however, any edits to it will get removed if the file is opened in a newer version of Excel. Learn more: https://go.microsoft.com/fwlink/?linkid=870924
Comment:
    bla bla</t>
      </text>
    </comment>
  </commentList>
  <extLst>
    <ext xmlns:r="http://schemas.openxmlformats.org/officeDocument/2006/relationships" uri="GoogleSheetsCustomDataVersion1">
      <go:sheetsCustomData xmlns:go="http://customooxmlschemas.google.com/" r:id="rId1" roundtripDataSignature="AMtx7mg5qjqoFia7/F4jYFANkt287Gi11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tc={4F95B82C-76D4-430C-9576-67A2BDBDD654}</author>
    <author>tc={BA2CE6C1-C6DD-47CA-83CF-89DEF17FDC9C}</author>
  </authors>
  <commentList>
    <comment ref="A8" authorId="0" shapeId="0" xr:uid="{4F95B82C-76D4-430C-9576-67A2BDBDD654}">
      <text>
        <t>[Threaded comment]
Your version of Excel allows you to read this threaded comment; however, any edits to it will get removed if the file is opened in a newer version of Excel. Learn more: https://go.microsoft.com/fwlink/?linkid=870924
Comment:
    This is a price I added from unicef data</t>
      </text>
    </comment>
    <comment ref="A14" authorId="1" shapeId="0" xr:uid="{BA2CE6C1-C6DD-47CA-83CF-89DEF17FDC9C}">
      <text>
        <t>[Threaded comment]
Your version of Excel allows you to read this threaded comment; however, any edits to it will get removed if the file is opened in a newer version of Excel. Learn more: https://go.microsoft.com/fwlink/?linkid=870924
Comment:
    Price added from unicef data</t>
      </text>
    </comment>
  </commentList>
</comments>
</file>

<file path=xl/sharedStrings.xml><?xml version="1.0" encoding="utf-8"?>
<sst xmlns="http://schemas.openxmlformats.org/spreadsheetml/2006/main" count="422" uniqueCount="296">
  <si>
    <t>Sub-Saharan Africa</t>
  </si>
  <si>
    <t>LLIN deliveries by region and year - TOTAL NETS - ALL COUNTRIES</t>
  </si>
  <si>
    <t>Decisions</t>
  </si>
  <si>
    <t>Comments MH</t>
  </si>
  <si>
    <t>LLIN deliveries by region and year - TOTAL NETS - ENDEMIC COUNTRIES</t>
  </si>
  <si>
    <t>Comments RG</t>
  </si>
  <si>
    <t>LLINs bought</t>
  </si>
  <si>
    <t>in LLINs</t>
  </si>
  <si>
    <t>True LLIN cost</t>
  </si>
  <si>
    <t>Use 2019 from https://allianceformalariaprevention.com/net-mapping-project/</t>
  </si>
  <si>
    <t>MH: See updated LLIN Global and SSA tabs
2019: 211,297,998</t>
  </si>
  <si>
    <t>2019 from Malaria Alliance Mapping Project</t>
  </si>
  <si>
    <t>ASP</t>
  </si>
  <si>
    <t>Here we will do things:  1) do straight LLIN x cost per GF for pyrethroid LLINs for 2019 and 2) review MOP, AMF, UNICEF and GF budgets for LLIN budget and LLIN+distribution budgets.  We will use the modeling paper(s) to corroborate LLIN and distribution</t>
  </si>
  <si>
    <t>Average price (bare bones): $2.77 (see sheet) Average GF PBO price with string etc (see sheet): $2.89   PMI cost for LLIN (2019):  TBD</t>
  </si>
  <si>
    <t>Average for PBOs in 2019? Use PYRETHROID NETS FOR 2019.  Use GF and PMI budgets to derive LLIN vs distribution costs.  Use modeling paper parameters Ghani, Patouillard,others.</t>
  </si>
  <si>
    <t xml:space="preserve">Market size </t>
  </si>
  <si>
    <t>Cost of Distribution</t>
  </si>
  <si>
    <t>Total Annual Cost</t>
  </si>
  <si>
    <t>Here we do the LLINxcost but we will also look at what was budgeted.</t>
  </si>
  <si>
    <t>Derived</t>
  </si>
  <si>
    <t>Year</t>
  </si>
  <si>
    <t xml:space="preserve">Lost </t>
  </si>
  <si>
    <t>2) review MOP and GF budgets for LLIN budget and LLIN+distribution budgets</t>
  </si>
  <si>
    <t xml:space="preserve">Not used </t>
  </si>
  <si>
    <t>MH: Financial cost of LLIN distribution (i.e., mass campaign, hang up, school, etc.) available in published literature as well. Could extrapolate country scenario to sub Saharan Africa?
Consider if cost should be annualised over lifetime of net?</t>
  </si>
  <si>
    <t>Need to 1) use MOP and GF to determine LLIN, total, and other budget categories 2) use modeling papers that have done this work for us 3) Or only go with PMI since we will likely be making added value pitch to them.</t>
  </si>
  <si>
    <t xml:space="preserve">Effectiveness </t>
  </si>
  <si>
    <t>Rest of the World</t>
  </si>
  <si>
    <t>Total</t>
  </si>
  <si>
    <t>to reach 100% (if linear)</t>
  </si>
  <si>
    <t>Actual LLINs effectively used</t>
  </si>
  <si>
    <t>We will end up with a cost her that is driven by 1) number of LLIN x cost and 2)  a LLIN+distribution cost from budgets  Actual budget may be more realistic and we can use it to drive PMI vs GF vs AMF vs All three B models</t>
  </si>
  <si>
    <t>Cumulative</t>
  </si>
  <si>
    <t>SSA % Of total</t>
  </si>
  <si>
    <t>ROW % Of total</t>
  </si>
  <si>
    <t>Here we will use the VectorWorks attrition average as in MH excel sheet</t>
  </si>
  <si>
    <t>MH: clarify if nets lost over lifetime of or lost per year? All loss or loss due to damage?
Consider two scenarios: low and high attrition countries?</t>
  </si>
  <si>
    <t>Improve durability by</t>
  </si>
  <si>
    <t>Use VectorWorks data for 1, 2, and 3 year?  Then we have option for annual vs 3 year model and/or to introduce time element into model</t>
  </si>
  <si>
    <t>1 Yr</t>
  </si>
  <si>
    <t>Here we will use VectorWorks Figure</t>
  </si>
  <si>
    <t>MH: most common metric is net used the previous night</t>
  </si>
  <si>
    <t>Distribution costs alone</t>
  </si>
  <si>
    <t>Definitely sse common metric; best source?  Here could use 1) modeling paper parameterization, 2) surveillance or other reports, or 3) observational studies</t>
  </si>
  <si>
    <t>you can't actually afford low quality (nobody will take risk of NON distribution for 1 year)</t>
  </si>
  <si>
    <t>TBD how to parameterize</t>
  </si>
  <si>
    <t>MH: strongly suggest removing pyrethroid resistance from model at this point. One could argue that all pyrethorid nets in SSA are ineffective and the only effective nets to deploy are PermaNet 3.0/Olyset Plus</t>
  </si>
  <si>
    <t>What if we can …</t>
  </si>
  <si>
    <t>Agreed.  We will only be advocating for PBO LLINs although I have heard discussion of micro-targeting by resistance data.  Need to determine other measures of effectiveness in relation to no LLIN and non-PBO LLIN.  Here Cochrane, models and/or other studies can be used.  Impact can be measured in terms of reduced cases; mortality is squishy but they use it as well in some papers.  7. Effectiveness:
a. Here we will focus on case reduction (mortality is too messy)
b. Here we need to consider at what time point (Year 1, 2, 3 or average?).  
c. Assume we use Permanet effectiveness else effectiveness pulled down by poorest quality LLIN.  
d. Could consider effectiveness of PermaNet 3.0 in settings with and without resistance.
e. Data source depends on the above answers; could use Cochrane or other authoritative article(s)</t>
  </si>
  <si>
    <t xml:space="preserve">Prove in 5% of regions that </t>
  </si>
  <si>
    <t xml:space="preserve">region is effectively covered and </t>
  </si>
  <si>
    <t xml:space="preserve">doesn't need more nets? </t>
  </si>
  <si>
    <t>Value</t>
  </si>
  <si>
    <t>Effective covereage / usage mapping - Digital</t>
  </si>
  <si>
    <t xml:space="preserve">Reduce lost by </t>
  </si>
  <si>
    <t>to 20% lost (Track &amp; Trace chain of custody challenge) - Digital</t>
  </si>
  <si>
    <t xml:space="preserve">Improve usage by </t>
  </si>
  <si>
    <t>to 40% not used (education, reminder challenge) -  Digital</t>
  </si>
  <si>
    <t xml:space="preserve">Improve effectiveness by </t>
  </si>
  <si>
    <t>na</t>
  </si>
  <si>
    <t>One year vs multiple years.  One year is likely easiest to model.</t>
  </si>
  <si>
    <t>MH: i.e., over the lifetime of nets that entered the system in 2019</t>
  </si>
  <si>
    <t xml:space="preserve">Consider one, two and three year time points.  Here we can use the vector works 43-53% hanging as proxy for use (only a few cohorts).  Or could go with aggregate of country level national or surveillance reports (have not searched this yet) </t>
  </si>
  <si>
    <t>to 85% (result of increased usage) - Digital</t>
  </si>
  <si>
    <t>Total Value Created</t>
  </si>
  <si>
    <t>Value shared with funds</t>
  </si>
  <si>
    <t>to be used to finance other activities - Vaccines, etc.</t>
  </si>
  <si>
    <t>Value for Vestergaard</t>
  </si>
  <si>
    <t>EBITDA</t>
  </si>
  <si>
    <t>Cost available for solution</t>
  </si>
  <si>
    <t>Behavior change on LLIN use and care</t>
  </si>
  <si>
    <t>MH: I'm not following this math… why annual cost / 2?
Is this assuming that net life is currently only 1yr and increase to 2yrs would result in 50% decrease in annual cost?
More realistic scenario: if net life increases from 2 to 3 yrs,  annual net cost would decrease by 33%</t>
  </si>
  <si>
    <t xml:space="preserve">Digital project </t>
  </si>
  <si>
    <t>Yes.  We need to make 1 to 2 year, 1 to 3 year, and 2 to 3 year durability improvement.</t>
  </si>
  <si>
    <t>MJ: you can't actually afford low quality (nobody will take risk of NON distribution for 1 year)</t>
  </si>
  <si>
    <t>This comes from above budget numbers derived from plans and grant documents.  Need to define distribution--narrow vs wider</t>
  </si>
  <si>
    <t> </t>
  </si>
  <si>
    <t>7. Effectiveness:</t>
  </si>
  <si>
    <t>a. Here we will focus on case reduction (mortality is too messy)</t>
  </si>
  <si>
    <t xml:space="preserve">b. Here we need to consider at what time point (Year 1, 2, 3 or average?).  </t>
  </si>
  <si>
    <t xml:space="preserve">c. Assume we use Permanet effectiveness else effectiveness pulled down by poorest quality LLIN.  </t>
  </si>
  <si>
    <t>d. Could consider effectiveness of PermaNet 3.0 in settings with and without resistance.</t>
  </si>
  <si>
    <t>e. Data source depends on the above answers; could use Cochrane or other authoritative article(s)</t>
  </si>
  <si>
    <t>Sub Saharan African LLIN deliveries (2004 - present)</t>
  </si>
  <si>
    <t>Country</t>
  </si>
  <si>
    <t>Angola</t>
  </si>
  <si>
    <t>Benin</t>
  </si>
  <si>
    <t>Botswana</t>
  </si>
  <si>
    <t>Burkina Faso</t>
  </si>
  <si>
    <t>https://www.theglobalfund.org/media/5861/psm_llinreferenceprices_table_en.pdf?u=637171006000000000</t>
  </si>
  <si>
    <t>Burundi</t>
  </si>
  <si>
    <t>Central African Republic</t>
  </si>
  <si>
    <t>Cameroon</t>
  </si>
  <si>
    <t>Cabo Verde</t>
  </si>
  <si>
    <t>Chad</t>
  </si>
  <si>
    <t>Comoros</t>
  </si>
  <si>
    <t>Congo</t>
  </si>
  <si>
    <t>Cote d'Ivoire</t>
  </si>
  <si>
    <t>Djibouti</t>
  </si>
  <si>
    <t>Congo (Democratic Republic of the)</t>
  </si>
  <si>
    <t>Winskill et al. - 2019 - Prioritizing the scale-up of interventions for mal</t>
  </si>
  <si>
    <t>Kolacinski et al.</t>
  </si>
  <si>
    <t>Equitorial Guinea</t>
  </si>
  <si>
    <t>Eritrea</t>
  </si>
  <si>
    <t>Ethiopia</t>
  </si>
  <si>
    <t>Gabon</t>
  </si>
  <si>
    <t>Gambia</t>
  </si>
  <si>
    <t>Ghana</t>
  </si>
  <si>
    <t>MOP 2019</t>
  </si>
  <si>
    <t>Guinea</t>
  </si>
  <si>
    <t>Guinea-Bissau</t>
  </si>
  <si>
    <t>Total budget</t>
  </si>
  <si>
    <t>Kenya</t>
  </si>
  <si>
    <t>ITN Budget
from MOP</t>
  </si>
  <si>
    <t>ITN Budget % 
of total budget</t>
  </si>
  <si>
    <t>Liberia</t>
  </si>
  <si>
    <t>Budget 
Procurement ($)</t>
  </si>
  <si>
    <t>Budget+
Distribution 
or other ($)</t>
  </si>
  <si>
    <t>LLIN price according to budget</t>
  </si>
  <si>
    <t>LLIN price including Other</t>
  </si>
  <si>
    <t>% LLIN over
 LLIN total 
budget</t>
  </si>
  <si>
    <t>%LLIN of LLIN+Other</t>
  </si>
  <si>
    <t>Madagascar</t>
  </si>
  <si>
    <t>Malawi</t>
  </si>
  <si>
    <t>Mali</t>
  </si>
  <si>
    <t>Mauritania</t>
  </si>
  <si>
    <t>Mozambique</t>
  </si>
  <si>
    <t>NA</t>
  </si>
  <si>
    <t>Namibia</t>
  </si>
  <si>
    <t>Niger</t>
  </si>
  <si>
    <t>Nigeria</t>
  </si>
  <si>
    <t>Rwanda</t>
  </si>
  <si>
    <t>Côte d'Ivoire</t>
  </si>
  <si>
    <t>Senegal</t>
  </si>
  <si>
    <t>Democratic Republic of Congo</t>
  </si>
  <si>
    <t>Sierra Leone</t>
  </si>
  <si>
    <t>Somalia</t>
  </si>
  <si>
    <t>South Africa</t>
  </si>
  <si>
    <t>Sao Tome and Principe</t>
  </si>
  <si>
    <t>Sudan</t>
  </si>
  <si>
    <t>South Sudan</t>
  </si>
  <si>
    <t>Swaziland</t>
  </si>
  <si>
    <t>Tanzania</t>
  </si>
  <si>
    <t>Togo</t>
  </si>
  <si>
    <t>Uganda</t>
  </si>
  <si>
    <t>Zambia</t>
  </si>
  <si>
    <t>Zanzibar</t>
  </si>
  <si>
    <t>Zimbabwe</t>
  </si>
  <si>
    <t>PBO</t>
  </si>
  <si>
    <t>PN3.0</t>
  </si>
  <si>
    <t>OlysetPlus</t>
  </si>
  <si>
    <t>RoyalGuard</t>
  </si>
  <si>
    <t>IG2</t>
  </si>
  <si>
    <t>Average</t>
  </si>
  <si>
    <t>Average without outliers</t>
  </si>
  <si>
    <t>Malaria Alliance Data</t>
  </si>
  <si>
    <t>CEO pricing slide</t>
  </si>
  <si>
    <t>Gross ITN purchased/Number of ITNs</t>
  </si>
  <si>
    <t>Gross ITN purchased/Number of ITNs (removed outliers)</t>
  </si>
  <si>
    <t>CEO slide</t>
  </si>
  <si>
    <t>ITN without PBO</t>
  </si>
  <si>
    <t>Olyset</t>
  </si>
  <si>
    <t>Veralin</t>
  </si>
  <si>
    <t>Duranet</t>
  </si>
  <si>
    <t>Magnet</t>
  </si>
  <si>
    <t>PN2</t>
  </si>
  <si>
    <t>SafeNet</t>
  </si>
  <si>
    <t>Royal Sentry 2.0</t>
  </si>
  <si>
    <t>PandaNet</t>
  </si>
  <si>
    <t>Olyset by A-Z</t>
  </si>
  <si>
    <t>Yorkool</t>
  </si>
  <si>
    <t>Average price</t>
  </si>
  <si>
    <t>CEO Slide Data</t>
  </si>
  <si>
    <t>2019 PMI MOP based pricing</t>
  </si>
  <si>
    <t>*Based on detailed review of 2019 PMI MOPs</t>
  </si>
  <si>
    <t>ITN+ other budget cost</t>
  </si>
  <si>
    <t>ITN+ other budget cost with outliers removed</t>
  </si>
  <si>
    <t>Straight multiplication of price x market</t>
  </si>
  <si>
    <t>Proportion of ITN Budget for LLIN</t>
  </si>
  <si>
    <t xml:space="preserve">Directly calculated from PMI MOP budgets that looked at ITN/ITN budgets.  ITN budget is on average 18.4% of overall PMI country budget </t>
  </si>
  <si>
    <t>Modeling Papers Pricing</t>
  </si>
  <si>
    <t>ITN</t>
  </si>
  <si>
    <t>Distribution</t>
  </si>
  <si>
    <t>Per capita cost</t>
  </si>
  <si>
    <t>Explanation/source</t>
  </si>
  <si>
    <t>Actual value of LLINs purchased</t>
  </si>
  <si>
    <t>Reduce loss by 20%</t>
  </si>
  <si>
    <t xml:space="preserve">Improve use by 20% </t>
  </si>
  <si>
    <t>Improve effectiveness by 10%</t>
  </si>
  <si>
    <t>Lost value (all nets)</t>
  </si>
  <si>
    <t>See above for effectiveness calculations</t>
  </si>
  <si>
    <t>Proportion of ITN
budget for distrib</t>
  </si>
  <si>
    <t>Supplier Name</t>
  </si>
  <si>
    <t>Product</t>
  </si>
  <si>
    <t>BASF</t>
  </si>
  <si>
    <r>
      <t>Interceptor</t>
    </r>
    <r>
      <rPr>
        <sz val="6"/>
        <color rgb="FF000000"/>
        <rFont val="Arial"/>
        <family val="2"/>
      </rPr>
      <t>®</t>
    </r>
  </si>
  <si>
    <t>BAYER</t>
  </si>
  <si>
    <r>
      <t>Life Net</t>
    </r>
    <r>
      <rPr>
        <sz val="6"/>
        <color rgb="FF000000"/>
        <rFont val="Arial"/>
        <family val="2"/>
      </rPr>
      <t>®</t>
    </r>
  </si>
  <si>
    <t>Bestnet</t>
  </si>
  <si>
    <r>
      <t>Netprotect</t>
    </r>
    <r>
      <rPr>
        <sz val="6"/>
        <color rgb="FF000000"/>
        <rFont val="Arial"/>
        <family val="2"/>
      </rPr>
      <t>®</t>
    </r>
  </si>
  <si>
    <t>Shobikaa</t>
  </si>
  <si>
    <r>
      <t>Duranet</t>
    </r>
    <r>
      <rPr>
        <sz val="6"/>
        <color rgb="FF000000"/>
        <rFont val="Arial"/>
        <family val="2"/>
      </rPr>
      <t>®</t>
    </r>
  </si>
  <si>
    <t>Disease Control Technologies</t>
  </si>
  <si>
    <r>
      <t>Royal Sentry</t>
    </r>
    <r>
      <rPr>
        <sz val="6"/>
        <color rgb="FF000000"/>
        <rFont val="Arial"/>
        <family val="2"/>
      </rPr>
      <t>®</t>
    </r>
  </si>
  <si>
    <t>NetHealth / A-Z Textile Mills</t>
  </si>
  <si>
    <r>
      <t>MiraNet</t>
    </r>
    <r>
      <rPr>
        <sz val="6"/>
        <color rgb="FF000000"/>
        <rFont val="Arial"/>
        <family val="2"/>
      </rPr>
      <t>®</t>
    </r>
  </si>
  <si>
    <r>
      <t>Olyset</t>
    </r>
    <r>
      <rPr>
        <sz val="6"/>
        <color rgb="FF000000"/>
        <rFont val="Arial"/>
        <family val="2"/>
      </rPr>
      <t>®</t>
    </r>
  </si>
  <si>
    <t>Sumitomo Chemical</t>
  </si>
  <si>
    <t>Tana Netting</t>
  </si>
  <si>
    <r>
      <t>DawaPlus</t>
    </r>
    <r>
      <rPr>
        <sz val="6"/>
        <color rgb="FF000000"/>
        <rFont val="Arial"/>
        <family val="2"/>
      </rPr>
      <t xml:space="preserve">® </t>
    </r>
    <r>
      <rPr>
        <sz val="10"/>
        <color rgb="FF000000"/>
        <rFont val="Arial"/>
        <family val="2"/>
      </rPr>
      <t>2.0</t>
    </r>
  </si>
  <si>
    <t>NRS Moon Netting</t>
  </si>
  <si>
    <t>Tsara Soft®</t>
  </si>
  <si>
    <t>Vestergaard Frandsen</t>
  </si>
  <si>
    <r>
      <t>PermaNet</t>
    </r>
    <r>
      <rPr>
        <sz val="6"/>
        <color rgb="FF000000"/>
        <rFont val="Arial"/>
        <family val="2"/>
      </rPr>
      <t xml:space="preserve">® </t>
    </r>
    <r>
      <rPr>
        <sz val="10"/>
        <color rgb="FF000000"/>
        <rFont val="Arial"/>
        <family val="2"/>
      </rPr>
      <t>2.0</t>
    </r>
  </si>
  <si>
    <r>
      <t>PermaNet</t>
    </r>
    <r>
      <rPr>
        <sz val="6"/>
        <color rgb="FF000000"/>
        <rFont val="Arial"/>
        <family val="2"/>
      </rPr>
      <t xml:space="preserve">® </t>
    </r>
    <r>
      <rPr>
        <sz val="10"/>
        <color rgb="FF000000"/>
        <rFont val="Arial"/>
        <family val="2"/>
      </rPr>
      <t>3.0</t>
    </r>
  </si>
  <si>
    <t>Guangdong</t>
  </si>
  <si>
    <r>
      <t>Pandanet</t>
    </r>
    <r>
      <rPr>
        <sz val="6"/>
        <color rgb="FF000000"/>
        <rFont val="Arial"/>
        <family val="2"/>
      </rPr>
      <t>®</t>
    </r>
  </si>
  <si>
    <t>Mainpol</t>
  </si>
  <si>
    <r>
      <t>Safenet</t>
    </r>
    <r>
      <rPr>
        <sz val="6"/>
        <color rgb="FF000000"/>
        <rFont val="Arial"/>
        <family val="2"/>
      </rPr>
      <t>®</t>
    </r>
  </si>
  <si>
    <t>VKA Polymers</t>
  </si>
  <si>
    <r>
      <t>MAGNet</t>
    </r>
    <r>
      <rPr>
        <sz val="6"/>
        <color rgb="FF000000"/>
        <rFont val="Arial"/>
        <family val="2"/>
      </rPr>
      <t>®</t>
    </r>
  </si>
  <si>
    <t>RoyalGuard®</t>
  </si>
  <si>
    <t>IG2®</t>
  </si>
  <si>
    <t>OlysetPlus®</t>
  </si>
  <si>
    <t>Veeratin®</t>
  </si>
  <si>
    <r>
      <t>Yorkool</t>
    </r>
    <r>
      <rPr>
        <sz val="6"/>
        <color rgb="FF000000"/>
        <rFont val="Arial"/>
        <family val="2"/>
      </rPr>
      <t>®</t>
    </r>
  </si>
  <si>
    <t>$ 1.77</t>
  </si>
  <si>
    <t>$ 1.95</t>
  </si>
  <si>
    <t>$1.95</t>
  </si>
  <si>
    <t>$1.70</t>
  </si>
  <si>
    <t>$ 1.80</t>
  </si>
  <si>
    <t>$ 1.85</t>
  </si>
  <si>
    <t>$ 2.65</t>
  </si>
  <si>
    <t>$ 1.926</t>
  </si>
  <si>
    <t>$ 1.872</t>
  </si>
  <si>
    <t>$ 1.776</t>
  </si>
  <si>
    <t>$3.49</t>
  </si>
  <si>
    <t>$ 1.96</t>
  </si>
  <si>
    <t>Overall MOP 2019 budget (Africa)</t>
  </si>
  <si>
    <t>ITN proportion</t>
  </si>
  <si>
    <t>AMF Global Consolidated Accounts (Audited)</t>
  </si>
  <si>
    <t>FY 2019
Audited</t>
  </si>
  <si>
    <t>LLIN Costs</t>
  </si>
  <si>
    <t>Non-net costs</t>
  </si>
  <si>
    <t>https://www.againstmalaria.com/FinancialInformation.aspx</t>
  </si>
  <si>
    <t>Total costs</t>
  </si>
  <si>
    <t xml:space="preserve">% of total </t>
  </si>
  <si>
    <t>Total potential gain B</t>
  </si>
  <si>
    <t>ITN MOP budget</t>
  </si>
  <si>
    <t>FY 2005</t>
  </si>
  <si>
    <t>Jumpstart Funding</t>
  </si>
  <si>
    <t>FY 2006</t>
  </si>
  <si>
    <t>FY2009</t>
  </si>
  <si>
    <t>DRC</t>
  </si>
  <si>
    <t>Burma</t>
  </si>
  <si>
    <t>Cambodia</t>
  </si>
  <si>
    <t>Côte D’Ivoire</t>
  </si>
  <si>
    <t>Headquarters</t>
  </si>
  <si>
    <t>PMI Total</t>
  </si>
  <si>
    <t>Jump-Start</t>
  </si>
  <si>
    <t>4,250,775 35,554,000  42,820,000</t>
  </si>
  <si>
    <t>0  36,000,000</t>
  </si>
  <si>
    <t>Country1</t>
  </si>
  <si>
    <t>FY 20072</t>
  </si>
  <si>
    <t>FY20083</t>
  </si>
  <si>
    <t>FY201510</t>
  </si>
  <si>
    <t>FY201611</t>
  </si>
  <si>
    <t>FY201712</t>
  </si>
  <si>
    <t>FY201813</t>
  </si>
  <si>
    <t>Mekong8</t>
  </si>
  <si>
    <r>
      <t>FY2010</t>
    </r>
    <r>
      <rPr>
        <b/>
        <sz val="8"/>
        <color rgb="FFFFFFFF"/>
        <rFont val="Gill Sans MT"/>
        <family val="2"/>
      </rPr>
      <t>4</t>
    </r>
  </si>
  <si>
    <r>
      <t>FY2011</t>
    </r>
    <r>
      <rPr>
        <b/>
        <sz val="8"/>
        <color rgb="FFFFFFFF"/>
        <rFont val="Gill Sans MT"/>
        <family val="2"/>
      </rPr>
      <t>5</t>
    </r>
  </si>
  <si>
    <r>
      <t>FY2012</t>
    </r>
    <r>
      <rPr>
        <b/>
        <sz val="8"/>
        <color rgb="FFFFFFFF"/>
        <rFont val="Gill Sans MT"/>
        <family val="2"/>
      </rPr>
      <t>6</t>
    </r>
  </si>
  <si>
    <r>
      <t>FY2013</t>
    </r>
    <r>
      <rPr>
        <b/>
        <sz val="8"/>
        <color rgb="FFFFFFFF"/>
        <rFont val="Gill Sans MT"/>
        <family val="2"/>
      </rPr>
      <t>7</t>
    </r>
  </si>
  <si>
    <r>
      <t>FY2014</t>
    </r>
    <r>
      <rPr>
        <b/>
        <sz val="8"/>
        <color rgb="FFFFFFFF"/>
        <rFont val="Gill Sans MT"/>
        <family val="2"/>
      </rPr>
      <t>9</t>
    </r>
  </si>
  <si>
    <t>Total overall</t>
  </si>
  <si>
    <t>Figure out what the HQ budgets were used on</t>
  </si>
  <si>
    <t># LLIN</t>
  </si>
  <si>
    <t>ITN Budget
Manual addition</t>
  </si>
  <si>
    <t>Total admin.
+ staffing</t>
  </si>
  <si>
    <t>Staffing and 
Administration</t>
  </si>
  <si>
    <t>Other health 
systems strengthening</t>
  </si>
  <si>
    <t>Not used every night</t>
  </si>
  <si>
    <t xml:space="preserve">VectorWorks 12 month Africa </t>
  </si>
  <si>
    <t>Wear and tear loss</t>
  </si>
  <si>
    <t>Minimal insectide efficacy loss</t>
  </si>
  <si>
    <t>LLIN lost</t>
  </si>
  <si>
    <r>
      <rPr>
        <b/>
        <sz val="11"/>
        <color theme="1"/>
        <rFont val="Calibri"/>
        <family val="2"/>
      </rPr>
      <t>Degradation value</t>
    </r>
    <r>
      <rPr>
        <sz val="11"/>
        <color theme="1"/>
        <rFont val="Calibri"/>
        <family val="2"/>
      </rPr>
      <t xml:space="preserve">
(Insecticide + wear and tear)
We are assuming that they are mutually exclusive</t>
    </r>
  </si>
  <si>
    <r>
      <rPr>
        <b/>
        <sz val="11"/>
        <color theme="1"/>
        <rFont val="Calibri"/>
        <family val="2"/>
      </rPr>
      <t>Total lost value</t>
    </r>
    <r>
      <rPr>
        <sz val="11"/>
        <color theme="1"/>
        <rFont val="Calibri"/>
        <family val="2"/>
      </rPr>
      <t xml:space="preserve">
(LLIN lost + not used every night + minimal insecticide efficacy loss + wear and tear loss)
Assuming mutually exclusive</t>
    </r>
  </si>
  <si>
    <t>Lost number of effective LLIN</t>
  </si>
  <si>
    <t>Mutually exclusive calculation</t>
  </si>
  <si>
    <t xml:space="preserve">Number of effecive LLIN </t>
  </si>
  <si>
    <t>outliers</t>
  </si>
  <si>
    <t>sum without outliers</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</si>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</sst>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43" formatCode="_-* #,##0.00_-;\-* #,##0.00_-;_-* &quot;-&quot;??_-;_-@_-"/>
    <numFmt numFmtId="164" formatCode="&quot; &quot;[$$-409]#,##0&quot; &quot;;&quot; &quot;[$$-409]&quot;-&quot;#,##0&quot; &quot;;&quot; &quot;[$$-409]&quot;-&quot;00&quot; &quot;;&quot; &quot;@&quot; &quot;"/>
    <numFmt numFmtId="165" formatCode="&quot; &quot;#,##0&quot; &quot;;&quot; -&quot;#,##0&quot; &quot;;&quot; -&quot;00&quot; &quot;;&quot; &quot;@&quot; &quot;"/>
    <numFmt numFmtId="166" formatCode="0.00000"/>
    <numFmt numFmtId="167" formatCode="[$$-409]#,##0.00"/>
    <numFmt numFmtId="168" formatCode="[$$-2C09]#,##0"/>
    <numFmt numFmtId="169" formatCode="[$$-1009]#,##0"/>
    <numFmt numFmtId="170" formatCode="_-* #,##0_-;\-* #,##0_-;_-* &quot;-&quot;??_-;_-@_-"/>
    <numFmt numFmtId="171" formatCode="0.0%"/>
    <numFmt numFmtId="172" formatCode="_-[$$-409]* #,##0.00_ ;_-[$$-409]* \-#,##0.00\ ;_-[$$-409]* &quot;-&quot;??_ ;_-@_ "/>
  </numFmts>
  <fonts count="47" x14ac:knownFonts="1">
    <font>
      <sz val="11"/>
      <color rgb="FF000000"/>
      <name val="Calibri"/>
    </font>
    <font>
      <sz val="11"/>
      <color theme="1"/>
      <name val="Calibri"/>
      <family val="2"/>
      <scheme val="minor"/>
    </font>
    <font>
      <sz val="11"/>
      <color theme="1"/>
      <name val="Calibri"/>
      <family val="2"/>
    </font>
    <font>
      <sz val="11"/>
      <color theme="1"/>
      <name val="Calibri"/>
      <family val="2"/>
    </font>
    <font>
      <b/>
      <u/>
      <sz val="11"/>
      <color rgb="FF000000"/>
      <name val="Calibri"/>
      <family val="2"/>
    </font>
    <font>
      <b/>
      <u/>
      <sz val="11"/>
      <color rgb="FF000000"/>
      <name val="Calibri"/>
      <family val="2"/>
    </font>
    <font>
      <b/>
      <sz val="14"/>
      <color theme="1"/>
      <name val="Arial"/>
      <family val="2"/>
    </font>
    <font>
      <b/>
      <sz val="11"/>
      <color rgb="FF000000"/>
      <name val="Calibri"/>
      <family val="2"/>
    </font>
    <font>
      <sz val="10"/>
      <color theme="1"/>
      <name val="Arial"/>
      <family val="2"/>
    </font>
    <font>
      <i/>
      <sz val="8"/>
      <color theme="1"/>
      <name val="Arial"/>
      <family val="2"/>
    </font>
    <font>
      <b/>
      <sz val="10"/>
      <color theme="1"/>
      <name val="Arial"/>
      <family val="2"/>
    </font>
    <font>
      <b/>
      <sz val="12"/>
      <color theme="1"/>
      <name val="Arial"/>
      <family val="2"/>
    </font>
    <font>
      <b/>
      <sz val="12"/>
      <color rgb="FF000000"/>
      <name val="Calibri"/>
      <family val="2"/>
    </font>
    <font>
      <sz val="12"/>
      <color rgb="FF000000"/>
      <name val="Calibri"/>
      <family val="2"/>
    </font>
    <font>
      <sz val="11"/>
      <color rgb="FFFF0000"/>
      <name val="Calibri"/>
      <family val="2"/>
    </font>
    <font>
      <sz val="12"/>
      <color rgb="FF000000"/>
      <name val="Arial"/>
      <family val="2"/>
    </font>
    <font>
      <b/>
      <sz val="12"/>
      <color rgb="FF000000"/>
      <name val="Arial"/>
      <family val="2"/>
    </font>
    <font>
      <i/>
      <sz val="9"/>
      <color theme="1"/>
      <name val="Arial"/>
      <family val="2"/>
    </font>
    <font>
      <i/>
      <sz val="10"/>
      <color theme="1"/>
      <name val="Arial"/>
      <family val="2"/>
    </font>
    <font>
      <sz val="11"/>
      <name val="Calibri"/>
      <family val="2"/>
    </font>
    <font>
      <u/>
      <sz val="11"/>
      <color theme="10"/>
      <name val="Calibri"/>
      <family val="2"/>
    </font>
    <font>
      <sz val="8"/>
      <color theme="1"/>
      <name val="Arial"/>
      <family val="2"/>
    </font>
    <font>
      <b/>
      <sz val="8"/>
      <color theme="1"/>
      <name val="Arial"/>
      <family val="2"/>
    </font>
    <font>
      <u/>
      <sz val="11"/>
      <color rgb="FF000000"/>
      <name val="Calibri"/>
      <family val="2"/>
    </font>
    <font>
      <sz val="11"/>
      <color rgb="FF000000"/>
      <name val="Calibri"/>
      <family val="2"/>
    </font>
    <font>
      <sz val="11"/>
      <color rgb="FF000000"/>
      <name val="Calibri"/>
      <family val="2"/>
    </font>
    <font>
      <b/>
      <sz val="10"/>
      <color rgb="FF000000"/>
      <name val="Arial"/>
      <family val="2"/>
    </font>
    <font>
      <sz val="10"/>
      <color rgb="FF000000"/>
      <name val="Arial"/>
      <family val="2"/>
    </font>
    <font>
      <sz val="6"/>
      <color rgb="FF000000"/>
      <name val="Arial"/>
      <family val="2"/>
    </font>
    <font>
      <b/>
      <sz val="9"/>
      <color rgb="FF000000"/>
      <name val="Arial"/>
      <family val="2"/>
    </font>
    <font>
      <sz val="10"/>
      <color rgb="FFFF0000"/>
      <name val="Arial"/>
      <family val="2"/>
    </font>
    <font>
      <u/>
      <sz val="11"/>
      <color theme="10"/>
      <name val="Calibri"/>
    </font>
    <font>
      <b/>
      <sz val="11"/>
      <color theme="1"/>
      <name val="Calibri"/>
      <family val="2"/>
    </font>
    <font>
      <b/>
      <sz val="7"/>
      <color rgb="FF2D6CB5"/>
      <name val="Trebuchet MS"/>
      <family val="2"/>
    </font>
    <font>
      <b/>
      <sz val="8"/>
      <color rgb="FF231F20"/>
      <name val="Arial Narrow"/>
      <family val="2"/>
    </font>
    <font>
      <sz val="8"/>
      <color rgb="FF231F20"/>
      <name val="Arial Narrow"/>
      <family val="2"/>
    </font>
    <font>
      <b/>
      <sz val="8"/>
      <color rgb="FF000000"/>
      <name val="Arial Narrow"/>
      <family val="2"/>
    </font>
    <font>
      <sz val="8"/>
      <color rgb="FF000000"/>
      <name val="Gill Sans MT"/>
      <family val="2"/>
    </font>
    <font>
      <b/>
      <sz val="8"/>
      <color rgb="FFFFFFFF"/>
      <name val="Trebuchet MS"/>
      <family val="2"/>
    </font>
    <font>
      <sz val="8"/>
      <color rgb="FF000000"/>
      <name val="Calibri"/>
      <family val="2"/>
    </font>
    <font>
      <b/>
      <sz val="8"/>
      <color rgb="FFFFFFFF"/>
      <name val="Gill Sans MT"/>
      <family val="2"/>
    </font>
    <font>
      <sz val="8"/>
      <color rgb="FF2D6CB5"/>
      <name val="Arial Narrow"/>
      <family val="2"/>
    </font>
    <font>
      <sz val="11"/>
      <color rgb="FF000000"/>
      <name val="Calibri"/>
    </font>
    <font>
      <sz val="11"/>
      <color rgb="FFFF0000"/>
      <name val="Calibri"/>
      <family val="2"/>
      <scheme val="minor"/>
    </font>
    <font>
      <b/>
      <sz val="11"/>
      <color theme="1"/>
      <name val="Calibri"/>
      <family val="2"/>
      <scheme val="minor"/>
    </font>
    <font>
      <sz val="10"/>
      <color rgb="FF000000"/>
      <name val="Calibri"/>
      <family val="2"/>
    </font>
    <font>
      <b/>
      <sz val="11"/>
      <color rgb="FFFF0000"/>
      <name val="Calibri"/>
      <family val="2"/>
      <scheme val="minor"/>
    </font>
  </fonts>
  <fills count="18">
    <fill>
      <patternFill patternType="none"/>
    </fill>
    <fill>
      <patternFill patternType="gray125"/>
    </fill>
    <fill>
      <patternFill patternType="solid">
        <fgColor rgb="FFD8D8D8"/>
        <bgColor rgb="FFD8D8D8"/>
      </patternFill>
    </fill>
    <fill>
      <patternFill patternType="solid">
        <fgColor rgb="FFD9E2F3"/>
        <bgColor rgb="FFD9E2F3"/>
      </patternFill>
    </fill>
    <fill>
      <patternFill patternType="solid">
        <fgColor rgb="FFFFFF00"/>
        <bgColor indexed="64"/>
      </patternFill>
    </fill>
    <fill>
      <patternFill patternType="solid">
        <fgColor theme="9" tint="0.59996337778862885"/>
        <bgColor rgb="FFD8D8D8"/>
      </patternFill>
    </fill>
    <fill>
      <patternFill patternType="solid">
        <fgColor theme="9" tint="0.599963377788628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DCE6F0"/>
        <bgColor indexed="64"/>
      </patternFill>
    </fill>
    <fill>
      <patternFill patternType="solid">
        <fgColor theme="9" tint="0.59999389629810485"/>
        <bgColor indexed="64"/>
      </patternFill>
    </fill>
    <fill>
      <patternFill patternType="solid">
        <fgColor rgb="FFD9D9D9"/>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316CB5"/>
        <bgColor indexed="64"/>
      </patternFill>
    </fill>
    <fill>
      <patternFill patternType="solid">
        <fgColor theme="5"/>
        <bgColor indexed="64"/>
      </patternFill>
    </fill>
    <fill>
      <patternFill patternType="solid">
        <fgColor theme="8" tint="0.79998168889431442"/>
        <bgColor indexed="65"/>
      </patternFill>
    </fill>
  </fills>
  <borders count="67">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theme="2" tint="-4.9989318521683403E-2"/>
      </top>
      <bottom/>
      <diagonal/>
    </border>
    <border>
      <left style="thin">
        <color theme="2" tint="-4.9989318521683403E-2"/>
      </left>
      <right/>
      <top style="thin">
        <color theme="2" tint="-4.9989318521683403E-2"/>
      </top>
      <bottom/>
      <diagonal/>
    </border>
    <border>
      <left/>
      <right style="thin">
        <color theme="2" tint="-4.9989318521683403E-2"/>
      </right>
      <top style="thin">
        <color theme="2" tint="-4.9989318521683403E-2"/>
      </top>
      <bottom/>
      <diagonal/>
    </border>
    <border>
      <left style="thin">
        <color theme="2" tint="-4.9989318521683403E-2"/>
      </left>
      <right/>
      <top/>
      <bottom/>
      <diagonal/>
    </border>
    <border>
      <left/>
      <right style="thin">
        <color theme="2" tint="-4.9989318521683403E-2"/>
      </right>
      <top/>
      <bottom/>
      <diagonal/>
    </border>
    <border>
      <left style="thin">
        <color theme="2" tint="-4.9989318521683403E-2"/>
      </left>
      <right/>
      <top style="thin">
        <color indexed="64"/>
      </top>
      <bottom/>
      <diagonal/>
    </border>
    <border>
      <left/>
      <right/>
      <top style="thin">
        <color theme="2" tint="-0.14999847407452621"/>
      </top>
      <bottom/>
      <diagonal/>
    </border>
    <border>
      <left style="thin">
        <color indexed="64"/>
      </left>
      <right/>
      <top style="thin">
        <color theme="2" tint="-0.14999847407452621"/>
      </top>
      <bottom/>
      <diagonal/>
    </border>
    <border>
      <left style="thin">
        <color theme="2" tint="-4.9989318521683403E-2"/>
      </left>
      <right/>
      <top style="thin">
        <color theme="2" tint="-0.14999847407452621"/>
      </top>
      <bottom/>
      <diagonal/>
    </border>
    <border>
      <left style="thin">
        <color theme="2" tint="-0.14999847407452621"/>
      </left>
      <right/>
      <top style="thin">
        <color indexed="64"/>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diagonal/>
    </border>
    <border>
      <left style="thin">
        <color theme="2" tint="-0.14999847407452621"/>
      </left>
      <right/>
      <top style="thin">
        <color theme="2" tint="-0.14999847407452621"/>
      </top>
      <bottom style="thin">
        <color theme="2" tint="-0.14999847407452621"/>
      </bottom>
      <diagonal/>
    </border>
    <border>
      <left/>
      <right/>
      <top style="thin">
        <color theme="2" tint="-0.14999847407452621"/>
      </top>
      <bottom style="thin">
        <color theme="2" tint="-0.14999847407452621"/>
      </bottom>
      <diagonal/>
    </border>
    <border>
      <left style="thin">
        <color theme="2" tint="-0.14999847407452621"/>
      </left>
      <right style="thin">
        <color theme="2" tint="-0.14999847407452621"/>
      </right>
      <top style="thin">
        <color indexed="64"/>
      </top>
      <bottom style="thin">
        <color theme="2" tint="-0.14999847407452621"/>
      </bottom>
      <diagonal/>
    </border>
    <border>
      <left/>
      <right/>
      <top style="thin">
        <color indexed="64"/>
      </top>
      <bottom/>
      <diagonal/>
    </border>
    <border>
      <left style="thin">
        <color theme="2" tint="-0.14999847407452621"/>
      </left>
      <right style="thin">
        <color theme="2" tint="-4.9989318521683403E-2"/>
      </right>
      <top style="thin">
        <color theme="2" tint="-0.14999847407452621"/>
      </top>
      <bottom style="thin">
        <color theme="2" tint="-0.14999847407452621"/>
      </bottom>
      <diagonal/>
    </border>
    <border>
      <left style="thin">
        <color theme="2" tint="-0.14999847407452621"/>
      </left>
      <right/>
      <top/>
      <bottom style="thin">
        <color theme="2" tint="-4.9989318521683403E-2"/>
      </bottom>
      <diagonal/>
    </border>
    <border>
      <left style="thin">
        <color theme="2" tint="-0.14999847407452621"/>
      </left>
      <right/>
      <top/>
      <bottom/>
      <diagonal/>
    </border>
    <border>
      <left style="thin">
        <color theme="2" tint="-4.9989318521683403E-2"/>
      </left>
      <right/>
      <top/>
      <bottom style="thin">
        <color theme="2" tint="-0.1499984740745262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rgb="FFC7C8CA"/>
      </left>
      <right style="medium">
        <color rgb="FFC7C8CA"/>
      </right>
      <top style="medium">
        <color rgb="FFC7C8CA"/>
      </top>
      <bottom/>
      <diagonal/>
    </border>
    <border>
      <left style="medium">
        <color rgb="FFC7C8CA"/>
      </left>
      <right style="medium">
        <color rgb="FFC7C8CA"/>
      </right>
      <top/>
      <bottom style="medium">
        <color rgb="FFC7C8CA"/>
      </bottom>
      <diagonal/>
    </border>
    <border>
      <left/>
      <right style="medium">
        <color rgb="FFC7C8CA"/>
      </right>
      <top style="medium">
        <color rgb="FFC7C8CA"/>
      </top>
      <bottom/>
      <diagonal/>
    </border>
    <border>
      <left/>
      <right style="medium">
        <color rgb="FFC7C8CA"/>
      </right>
      <top/>
      <bottom style="medium">
        <color rgb="FFC7C8CA"/>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9" fontId="25" fillId="0" borderId="0" applyFont="0" applyFill="0" applyBorder="0" applyAlignment="0" applyProtection="0"/>
    <xf numFmtId="0" fontId="31" fillId="0" borderId="0" applyNumberFormat="0" applyFill="0" applyBorder="0" applyAlignment="0" applyProtection="0"/>
    <xf numFmtId="43" fontId="42" fillId="0" borderId="0" applyFont="0" applyFill="0" applyBorder="0" applyAlignment="0" applyProtection="0"/>
    <xf numFmtId="0" fontId="1" fillId="17" borderId="0" applyNumberFormat="0" applyBorder="0" applyAlignment="0" applyProtection="0"/>
    <xf numFmtId="44" fontId="42" fillId="0" borderId="0" applyFont="0" applyFill="0" applyBorder="0" applyAlignment="0" applyProtection="0"/>
  </cellStyleXfs>
  <cellXfs count="288">
    <xf numFmtId="0" fontId="0" fillId="0" borderId="0" xfId="0" applyFont="1" applyAlignment="1"/>
    <xf numFmtId="0" fontId="2" fillId="0" borderId="0" xfId="0" applyFont="1"/>
    <xf numFmtId="4" fontId="3" fillId="0" borderId="0" xfId="0" applyNumberFormat="1" applyFont="1"/>
    <xf numFmtId="0" fontId="0" fillId="0" borderId="0" xfId="0" applyFont="1" applyAlignment="1">
      <alignment wrapText="1"/>
    </xf>
    <xf numFmtId="0" fontId="4" fillId="0" borderId="0" xfId="0" applyFont="1"/>
    <xf numFmtId="0" fontId="6" fillId="0" borderId="0" xfId="0" applyFont="1"/>
    <xf numFmtId="0" fontId="7" fillId="0" borderId="0" xfId="0" applyFont="1" applyAlignment="1">
      <alignment wrapText="1"/>
    </xf>
    <xf numFmtId="0" fontId="6" fillId="0" borderId="0" xfId="0" applyFont="1" applyAlignment="1">
      <alignment horizontal="center"/>
    </xf>
    <xf numFmtId="0" fontId="7" fillId="3" borderId="1" xfId="0" applyFont="1" applyFill="1" applyBorder="1" applyAlignment="1">
      <alignment wrapText="1"/>
    </xf>
    <xf numFmtId="0" fontId="3" fillId="0" borderId="0" xfId="0" applyFont="1"/>
    <xf numFmtId="0" fontId="7" fillId="0" borderId="0" xfId="0" applyFont="1"/>
    <xf numFmtId="0" fontId="9" fillId="0" borderId="2" xfId="0" applyFont="1" applyBorder="1"/>
    <xf numFmtId="0" fontId="0" fillId="0" borderId="0" xfId="0" applyFont="1" applyAlignment="1">
      <alignment horizontal="left" vertical="center" wrapText="1"/>
    </xf>
    <xf numFmtId="0" fontId="6" fillId="0" borderId="3" xfId="0" applyFont="1" applyBorder="1" applyAlignment="1">
      <alignment horizontal="center"/>
    </xf>
    <xf numFmtId="9" fontId="0" fillId="0" borderId="0" xfId="0" applyNumberFormat="1" applyFont="1"/>
    <xf numFmtId="4" fontId="0" fillId="0" borderId="0" xfId="0" applyNumberFormat="1" applyFont="1"/>
    <xf numFmtId="0" fontId="6" fillId="0" borderId="3" xfId="0" applyFont="1" applyBorder="1"/>
    <xf numFmtId="4" fontId="3" fillId="0" borderId="0" xfId="0" applyNumberFormat="1" applyFont="1" applyAlignment="1"/>
    <xf numFmtId="0" fontId="6" fillId="0" borderId="4" xfId="0" applyFont="1" applyBorder="1"/>
    <xf numFmtId="164" fontId="0" fillId="0" borderId="0" xfId="0" applyNumberFormat="1" applyFont="1"/>
    <xf numFmtId="4" fontId="7" fillId="0" borderId="0" xfId="0" applyNumberFormat="1" applyFont="1"/>
    <xf numFmtId="0" fontId="10" fillId="0" borderId="5" xfId="0" applyFont="1" applyBorder="1" applyAlignment="1">
      <alignment horizontal="center" vertical="center"/>
    </xf>
    <xf numFmtId="0" fontId="11" fillId="0" borderId="0" xfId="0" applyFont="1" applyAlignment="1">
      <alignment horizontal="center" wrapText="1"/>
    </xf>
    <xf numFmtId="0" fontId="11" fillId="0" borderId="0" xfId="0" applyFont="1" applyAlignment="1">
      <alignment horizontal="center" vertical="center"/>
    </xf>
    <xf numFmtId="0" fontId="0" fillId="0" borderId="0" xfId="0" applyFont="1" applyAlignment="1">
      <alignment vertical="center" wrapText="1"/>
    </xf>
    <xf numFmtId="0" fontId="11" fillId="0" borderId="6" xfId="0" applyFont="1" applyBorder="1" applyAlignment="1">
      <alignment horizontal="center" wrapText="1"/>
    </xf>
    <xf numFmtId="9" fontId="7" fillId="0" borderId="0" xfId="0" applyNumberFormat="1" applyFont="1"/>
    <xf numFmtId="0" fontId="8" fillId="0" borderId="0" xfId="0" applyFont="1"/>
    <xf numFmtId="0" fontId="0" fillId="0" borderId="0" xfId="0" applyFont="1" applyAlignment="1">
      <alignment horizontal="left" vertical="top" wrapText="1"/>
    </xf>
    <xf numFmtId="0" fontId="10" fillId="0" borderId="5" xfId="0" applyFont="1" applyBorder="1" applyAlignment="1">
      <alignment horizontal="center"/>
    </xf>
    <xf numFmtId="3" fontId="8" fillId="0" borderId="0" xfId="0" applyNumberFormat="1" applyFont="1" applyAlignment="1">
      <alignment horizontal="center"/>
    </xf>
    <xf numFmtId="165" fontId="0" fillId="0" borderId="0" xfId="0" applyNumberFormat="1" applyFont="1"/>
    <xf numFmtId="0" fontId="8" fillId="0" borderId="0" xfId="0" applyFont="1" applyAlignment="1">
      <alignment horizontal="center"/>
    </xf>
    <xf numFmtId="2" fontId="0" fillId="0" borderId="0" xfId="0" applyNumberFormat="1" applyFont="1"/>
    <xf numFmtId="0" fontId="8" fillId="0" borderId="6" xfId="0" applyFont="1" applyBorder="1" applyAlignment="1">
      <alignment horizontal="center"/>
    </xf>
    <xf numFmtId="0" fontId="12" fillId="0" borderId="0" xfId="0" applyFont="1" applyAlignment="1">
      <alignment horizontal="left" vertical="center" wrapText="1"/>
    </xf>
    <xf numFmtId="2" fontId="7" fillId="0" borderId="0" xfId="0" applyNumberFormat="1" applyFont="1"/>
    <xf numFmtId="0" fontId="13" fillId="0" borderId="0" xfId="0" applyFont="1" applyAlignment="1">
      <alignment horizontal="left" vertical="center" wrapText="1"/>
    </xf>
    <xf numFmtId="0" fontId="14" fillId="0" borderId="0" xfId="0" applyFont="1"/>
    <xf numFmtId="4" fontId="14" fillId="0" borderId="0" xfId="0" applyNumberFormat="1" applyFont="1"/>
    <xf numFmtId="0" fontId="15" fillId="0" borderId="0" xfId="0" applyFont="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vertical="center" wrapText="1"/>
    </xf>
    <xf numFmtId="9" fontId="8" fillId="0" borderId="0" xfId="0" applyNumberFormat="1" applyFont="1" applyAlignment="1">
      <alignment horizontal="center"/>
    </xf>
    <xf numFmtId="9" fontId="8" fillId="0" borderId="6" xfId="0" applyNumberFormat="1" applyFont="1" applyBorder="1" applyAlignment="1">
      <alignment horizontal="center"/>
    </xf>
    <xf numFmtId="0" fontId="10" fillId="0" borderId="7" xfId="0" applyFont="1" applyBorder="1" applyAlignment="1">
      <alignment horizontal="center"/>
    </xf>
    <xf numFmtId="3" fontId="10" fillId="0" borderId="8" xfId="0" applyNumberFormat="1" applyFont="1" applyBorder="1" applyAlignment="1">
      <alignment horizontal="center"/>
    </xf>
    <xf numFmtId="9" fontId="10" fillId="0" borderId="8" xfId="0" applyNumberFormat="1" applyFont="1" applyBorder="1" applyAlignment="1">
      <alignment horizontal="center"/>
    </xf>
    <xf numFmtId="9" fontId="10" fillId="0" borderId="9" xfId="0" applyNumberFormat="1" applyFont="1" applyBorder="1" applyAlignment="1">
      <alignment horizontal="center"/>
    </xf>
    <xf numFmtId="0" fontId="10" fillId="0" borderId="0" xfId="0" applyFont="1"/>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0" borderId="14" xfId="0" applyFont="1" applyBorder="1"/>
    <xf numFmtId="0" fontId="6" fillId="0" borderId="13" xfId="0" applyFont="1" applyBorder="1"/>
    <xf numFmtId="0" fontId="17" fillId="0" borderId="0" xfId="0" applyFont="1"/>
    <xf numFmtId="0" fontId="18" fillId="0" borderId="0" xfId="0" applyFont="1"/>
    <xf numFmtId="3" fontId="8" fillId="0" borderId="17" xfId="0" applyNumberFormat="1" applyFont="1" applyBorder="1" applyAlignment="1">
      <alignment horizontal="center"/>
    </xf>
    <xf numFmtId="3" fontId="8" fillId="0" borderId="18" xfId="0" applyNumberFormat="1" applyFont="1" applyBorder="1" applyAlignment="1">
      <alignment horizontal="center"/>
    </xf>
    <xf numFmtId="3" fontId="8" fillId="0" borderId="19"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3" fontId="8" fillId="0" borderId="22" xfId="0" applyNumberFormat="1" applyFont="1" applyBorder="1" applyAlignment="1">
      <alignment horizontal="center"/>
    </xf>
    <xf numFmtId="0" fontId="20" fillId="0" borderId="0" xfId="0" applyFont="1"/>
    <xf numFmtId="3" fontId="0" fillId="0" borderId="0" xfId="0" applyNumberFormat="1" applyFont="1"/>
    <xf numFmtId="10" fontId="0" fillId="0" borderId="0" xfId="0" applyNumberFormat="1" applyFont="1"/>
    <xf numFmtId="3" fontId="14" fillId="0" borderId="0" xfId="0" applyNumberFormat="1" applyFont="1"/>
    <xf numFmtId="0" fontId="10" fillId="0" borderId="23" xfId="0" applyFont="1" applyBorder="1"/>
    <xf numFmtId="0" fontId="10" fillId="0" borderId="24" xfId="0" applyFont="1" applyBorder="1"/>
    <xf numFmtId="3" fontId="10" fillId="0" borderId="25" xfId="0" applyNumberFormat="1" applyFont="1" applyBorder="1" applyAlignment="1">
      <alignment horizontal="center"/>
    </xf>
    <xf numFmtId="3" fontId="10" fillId="0" borderId="26" xfId="0" applyNumberFormat="1" applyFont="1" applyBorder="1" applyAlignment="1">
      <alignment horizontal="center"/>
    </xf>
    <xf numFmtId="3" fontId="10" fillId="0" borderId="27" xfId="0" applyNumberFormat="1" applyFont="1" applyBorder="1" applyAlignment="1">
      <alignment horizontal="center"/>
    </xf>
    <xf numFmtId="3" fontId="10" fillId="0" borderId="0" xfId="0" applyNumberFormat="1" applyFont="1" applyAlignment="1">
      <alignment horizontal="center"/>
    </xf>
    <xf numFmtId="0" fontId="21" fillId="0" borderId="0" xfId="0" applyFont="1"/>
    <xf numFmtId="0" fontId="21" fillId="0" borderId="0" xfId="0" applyFont="1" applyAlignment="1">
      <alignment horizontal="center"/>
    </xf>
    <xf numFmtId="0" fontId="22" fillId="0" borderId="0" xfId="0" applyFont="1" applyAlignment="1">
      <alignment horizontal="center"/>
    </xf>
    <xf numFmtId="3" fontId="23" fillId="0" borderId="0" xfId="0" applyNumberFormat="1" applyFont="1"/>
    <xf numFmtId="0" fontId="24" fillId="0" borderId="0" xfId="0" applyFont="1" applyAlignment="1"/>
    <xf numFmtId="0" fontId="7" fillId="0" borderId="0" xfId="0" applyFont="1" applyAlignment="1"/>
    <xf numFmtId="2" fontId="0" fillId="0" borderId="0" xfId="0" applyNumberFormat="1" applyFont="1" applyAlignment="1"/>
    <xf numFmtId="166" fontId="0" fillId="0" borderId="0" xfId="0" applyNumberFormat="1" applyFont="1" applyAlignment="1"/>
    <xf numFmtId="0" fontId="2" fillId="0" borderId="0" xfId="0" applyFont="1" applyAlignment="1"/>
    <xf numFmtId="0" fontId="2" fillId="0" borderId="0" xfId="0" applyFont="1" applyAlignment="1">
      <alignment wrapText="1"/>
    </xf>
    <xf numFmtId="0" fontId="2" fillId="4" borderId="0" xfId="0" applyFont="1" applyFill="1" applyAlignment="1">
      <alignment wrapText="1"/>
    </xf>
    <xf numFmtId="0" fontId="0" fillId="0" borderId="0" xfId="0" applyFont="1" applyFill="1" applyAlignment="1"/>
    <xf numFmtId="164" fontId="0" fillId="0" borderId="0" xfId="0" applyNumberFormat="1" applyFont="1" applyFill="1"/>
    <xf numFmtId="0" fontId="24" fillId="2" borderId="1" xfId="0" applyFont="1" applyFill="1" applyBorder="1"/>
    <xf numFmtId="2" fontId="24" fillId="0" borderId="0" xfId="0" applyNumberFormat="1" applyFont="1"/>
    <xf numFmtId="0" fontId="0" fillId="0" borderId="0" xfId="0" applyFont="1" applyFill="1" applyAlignment="1">
      <alignment wrapText="1"/>
    </xf>
    <xf numFmtId="0" fontId="5" fillId="5" borderId="1" xfId="0" applyFont="1" applyFill="1" applyBorder="1" applyAlignment="1">
      <alignment wrapText="1"/>
    </xf>
    <xf numFmtId="0" fontId="0" fillId="5" borderId="1" xfId="0" applyFont="1" applyFill="1" applyBorder="1"/>
    <xf numFmtId="0" fontId="0" fillId="6" borderId="0" xfId="0" applyFont="1" applyFill="1" applyAlignment="1">
      <alignment wrapText="1"/>
    </xf>
    <xf numFmtId="0" fontId="0" fillId="6" borderId="0" xfId="0" applyFont="1" applyFill="1" applyAlignment="1"/>
    <xf numFmtId="0" fontId="7" fillId="6" borderId="0" xfId="0" applyFont="1" applyFill="1" applyAlignment="1">
      <alignment wrapText="1"/>
    </xf>
    <xf numFmtId="0" fontId="3" fillId="6" borderId="0" xfId="0" applyFont="1" applyFill="1"/>
    <xf numFmtId="164" fontId="0" fillId="6" borderId="0" xfId="0" applyNumberFormat="1" applyFont="1" applyFill="1"/>
    <xf numFmtId="164" fontId="7" fillId="6" borderId="0" xfId="0" applyNumberFormat="1" applyFont="1" applyFill="1"/>
    <xf numFmtId="164" fontId="0" fillId="7" borderId="0" xfId="0" applyNumberFormat="1" applyFont="1" applyFill="1"/>
    <xf numFmtId="0" fontId="0" fillId="7" borderId="0" xfId="0" applyFont="1" applyFill="1" applyAlignment="1">
      <alignment wrapText="1"/>
    </xf>
    <xf numFmtId="0" fontId="2" fillId="8" borderId="0" xfId="0" applyFont="1" applyFill="1" applyAlignment="1">
      <alignment wrapText="1"/>
    </xf>
    <xf numFmtId="0" fontId="0" fillId="8" borderId="0" xfId="0" applyFont="1" applyFill="1" applyAlignment="1">
      <alignment wrapText="1"/>
    </xf>
    <xf numFmtId="0" fontId="3" fillId="8" borderId="0" xfId="0" applyFont="1" applyFill="1" applyAlignment="1">
      <alignment wrapText="1"/>
    </xf>
    <xf numFmtId="165" fontId="0" fillId="8" borderId="0" xfId="0" applyNumberFormat="1" applyFont="1" applyFill="1"/>
    <xf numFmtId="164" fontId="24" fillId="8" borderId="0" xfId="0" applyNumberFormat="1" applyFont="1" applyFill="1"/>
    <xf numFmtId="0" fontId="0" fillId="0" borderId="0" xfId="0" applyFont="1" applyFill="1" applyAlignment="1">
      <alignment vertical="center" wrapText="1"/>
    </xf>
    <xf numFmtId="0" fontId="7" fillId="7" borderId="0" xfId="0" applyFont="1" applyFill="1" applyAlignment="1">
      <alignment wrapText="1"/>
    </xf>
    <xf numFmtId="165" fontId="0" fillId="7" borderId="0" xfId="0" applyNumberFormat="1" applyFont="1" applyFill="1"/>
    <xf numFmtId="0" fontId="3" fillId="7" borderId="0" xfId="0" applyFont="1" applyFill="1" applyAlignment="1">
      <alignment wrapText="1"/>
    </xf>
    <xf numFmtId="165" fontId="7" fillId="7" borderId="0" xfId="0" applyNumberFormat="1" applyFont="1" applyFill="1"/>
    <xf numFmtId="0" fontId="0" fillId="7" borderId="0" xfId="0" applyFont="1" applyFill="1" applyAlignment="1"/>
    <xf numFmtId="164" fontId="7" fillId="7" borderId="0" xfId="0" applyNumberFormat="1" applyFont="1" applyFill="1"/>
    <xf numFmtId="0" fontId="14" fillId="7" borderId="0" xfId="0" applyFont="1" applyFill="1" applyAlignment="1">
      <alignment wrapText="1"/>
    </xf>
    <xf numFmtId="164" fontId="14" fillId="7" borderId="0" xfId="0" applyNumberFormat="1" applyFont="1" applyFill="1"/>
    <xf numFmtId="3" fontId="0" fillId="0" borderId="0" xfId="0" applyNumberFormat="1"/>
    <xf numFmtId="10" fontId="0" fillId="0" borderId="0" xfId="1" applyNumberFormat="1" applyFont="1"/>
    <xf numFmtId="166" fontId="0" fillId="0" borderId="0" xfId="0" applyNumberFormat="1"/>
    <xf numFmtId="0" fontId="0" fillId="0" borderId="0" xfId="0"/>
    <xf numFmtId="0" fontId="7" fillId="6" borderId="0" xfId="0" applyFont="1" applyFill="1" applyAlignment="1">
      <alignment vertical="center" wrapText="1"/>
    </xf>
    <xf numFmtId="164" fontId="0" fillId="6" borderId="0" xfId="0" applyNumberFormat="1" applyFont="1" applyFill="1" applyAlignment="1">
      <alignment vertical="center"/>
    </xf>
    <xf numFmtId="0" fontId="0" fillId="0" borderId="0" xfId="0" applyFont="1" applyAlignment="1">
      <alignment horizontal="center"/>
    </xf>
    <xf numFmtId="9" fontId="0" fillId="6" borderId="0" xfId="0" applyNumberFormat="1" applyFont="1" applyFill="1" applyAlignment="1">
      <alignment horizontal="center" vertical="center"/>
    </xf>
    <xf numFmtId="0" fontId="0" fillId="0" borderId="0" xfId="0" applyFont="1" applyAlignment="1">
      <alignment horizontal="center" vertical="center"/>
    </xf>
    <xf numFmtId="0" fontId="0" fillId="5" borderId="1" xfId="0" applyFont="1" applyFill="1" applyBorder="1" applyAlignment="1">
      <alignment horizontal="center" vertical="center"/>
    </xf>
    <xf numFmtId="0" fontId="0" fillId="6" borderId="0" xfId="0" applyFont="1" applyFill="1" applyAlignment="1">
      <alignment horizontal="center" vertical="center"/>
    </xf>
    <xf numFmtId="0" fontId="0" fillId="0" borderId="0" xfId="0" applyFont="1" applyFill="1" applyAlignment="1">
      <alignment horizontal="center" vertical="center"/>
    </xf>
    <xf numFmtId="9" fontId="0" fillId="7" borderId="0" xfId="0" applyNumberFormat="1" applyFont="1" applyFill="1" applyAlignment="1">
      <alignment horizontal="center" vertical="center"/>
    </xf>
    <xf numFmtId="9" fontId="0" fillId="0" borderId="0" xfId="0" applyNumberFormat="1" applyFont="1" applyFill="1" applyAlignment="1">
      <alignment horizontal="center" vertical="center"/>
    </xf>
    <xf numFmtId="9" fontId="0" fillId="8" borderId="0" xfId="0" applyNumberFormat="1" applyFont="1" applyFill="1" applyAlignment="1">
      <alignment horizontal="center" vertical="center"/>
    </xf>
    <xf numFmtId="9" fontId="24" fillId="8" borderId="0" xfId="0" applyNumberFormat="1" applyFont="1" applyFill="1" applyAlignment="1">
      <alignment horizontal="center" vertical="center"/>
    </xf>
    <xf numFmtId="9" fontId="0" fillId="0" borderId="0" xfId="0" applyNumberFormat="1" applyFont="1" applyAlignment="1">
      <alignment horizontal="center" vertical="center"/>
    </xf>
    <xf numFmtId="9" fontId="0" fillId="4" borderId="0" xfId="0" applyNumberFormat="1" applyFont="1" applyFill="1" applyAlignment="1">
      <alignment horizontal="center" vertical="center"/>
    </xf>
    <xf numFmtId="0" fontId="0" fillId="7" borderId="0" xfId="0" applyFont="1" applyFill="1" applyAlignment="1">
      <alignment horizontal="center" vertical="center"/>
    </xf>
    <xf numFmtId="0" fontId="14" fillId="7" borderId="0" xfId="0" applyFont="1" applyFill="1" applyAlignment="1">
      <alignment horizontal="center" vertical="center"/>
    </xf>
    <xf numFmtId="0" fontId="27" fillId="0" borderId="0" xfId="0" applyFont="1" applyAlignment="1">
      <alignment vertical="top" wrapText="1"/>
    </xf>
    <xf numFmtId="0" fontId="27" fillId="10" borderId="0" xfId="0" applyFont="1" applyFill="1" applyAlignment="1">
      <alignment vertical="top" wrapText="1"/>
    </xf>
    <xf numFmtId="167" fontId="27" fillId="0" borderId="0" xfId="0" applyNumberFormat="1" applyFont="1" applyAlignment="1">
      <alignment horizontal="center" vertical="center" wrapText="1"/>
    </xf>
    <xf numFmtId="167" fontId="0"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Font="1" applyAlignment="1">
      <alignment horizontal="center"/>
    </xf>
    <xf numFmtId="0" fontId="7" fillId="0" borderId="0" xfId="0" applyNumberFormat="1" applyFont="1" applyAlignment="1">
      <alignment horizontal="center"/>
    </xf>
    <xf numFmtId="0" fontId="0" fillId="12" borderId="0" xfId="0" applyFont="1" applyFill="1" applyAlignment="1"/>
    <xf numFmtId="0" fontId="29" fillId="12" borderId="0" xfId="0" applyFont="1" applyFill="1" applyAlignment="1">
      <alignment vertical="top" wrapText="1"/>
    </xf>
    <xf numFmtId="0" fontId="27" fillId="12" borderId="0" xfId="0" applyFont="1" applyFill="1" applyAlignment="1">
      <alignment vertical="top" wrapText="1"/>
    </xf>
    <xf numFmtId="167" fontId="24" fillId="12" borderId="0" xfId="0" applyNumberFormat="1" applyFont="1" applyFill="1" applyAlignment="1">
      <alignment horizontal="center" vertical="center" wrapText="1"/>
    </xf>
    <xf numFmtId="167" fontId="27" fillId="12" borderId="0" xfId="0" applyNumberFormat="1" applyFont="1" applyFill="1" applyAlignment="1">
      <alignment horizontal="center" vertical="center" wrapText="1"/>
    </xf>
    <xf numFmtId="167" fontId="30" fillId="12" borderId="0" xfId="0" applyNumberFormat="1" applyFont="1" applyFill="1" applyAlignment="1">
      <alignment horizontal="center" vertical="center" wrapText="1"/>
    </xf>
    <xf numFmtId="0" fontId="29" fillId="9" borderId="0" xfId="0" applyFont="1" applyFill="1" applyAlignment="1">
      <alignment horizontal="center" vertical="top" wrapText="1"/>
    </xf>
    <xf numFmtId="0" fontId="24" fillId="11" borderId="0" xfId="0" applyFont="1" applyFill="1" applyAlignment="1">
      <alignment horizontal="center" vertical="top" wrapText="1"/>
    </xf>
    <xf numFmtId="0" fontId="27" fillId="0" borderId="0" xfId="0" applyFont="1" applyAlignment="1">
      <alignment horizontal="center" vertical="top" wrapText="1"/>
    </xf>
    <xf numFmtId="0" fontId="2" fillId="7" borderId="0" xfId="0" applyFont="1" applyFill="1" applyAlignment="1">
      <alignment vertical="center" wrapText="1"/>
    </xf>
    <xf numFmtId="164" fontId="0" fillId="7" borderId="0" xfId="0" applyNumberFormat="1" applyFont="1" applyFill="1" applyAlignment="1">
      <alignment vertical="center"/>
    </xf>
    <xf numFmtId="167" fontId="7" fillId="0" borderId="0" xfId="0" applyNumberFormat="1" applyFont="1" applyAlignment="1">
      <alignment horizontal="center"/>
    </xf>
    <xf numFmtId="167" fontId="30" fillId="0" borderId="0" xfId="0" applyNumberFormat="1" applyFont="1" applyAlignment="1">
      <alignment horizontal="center" vertical="center" wrapText="1"/>
    </xf>
    <xf numFmtId="167" fontId="14" fillId="0" borderId="0" xfId="0" applyNumberFormat="1" applyFont="1" applyAlignment="1">
      <alignment horizontal="center"/>
    </xf>
    <xf numFmtId="9" fontId="7" fillId="0" borderId="0" xfId="1" applyFont="1" applyAlignment="1">
      <alignment wrapText="1"/>
    </xf>
    <xf numFmtId="10" fontId="7" fillId="0" borderId="0" xfId="0" applyNumberFormat="1" applyFont="1"/>
    <xf numFmtId="0" fontId="0" fillId="0" borderId="28" xfId="0" applyFont="1" applyBorder="1" applyAlignment="1"/>
    <xf numFmtId="0" fontId="31" fillId="13" borderId="31" xfId="2" applyFill="1" applyBorder="1" applyAlignment="1"/>
    <xf numFmtId="0" fontId="0" fillId="13" borderId="1" xfId="0" applyFont="1" applyFill="1" applyBorder="1" applyAlignment="1"/>
    <xf numFmtId="0" fontId="0" fillId="13" borderId="32" xfId="0" applyFont="1" applyFill="1" applyBorder="1" applyAlignment="1"/>
    <xf numFmtId="0" fontId="0" fillId="13" borderId="33" xfId="0" applyFont="1" applyFill="1" applyBorder="1" applyAlignment="1"/>
    <xf numFmtId="0" fontId="0" fillId="0" borderId="34" xfId="0" applyFont="1" applyBorder="1" applyAlignment="1"/>
    <xf numFmtId="168" fontId="0" fillId="13" borderId="39" xfId="0" applyNumberFormat="1" applyFont="1" applyFill="1" applyBorder="1" applyAlignment="1">
      <alignment horizontal="center" vertical="center"/>
    </xf>
    <xf numFmtId="168" fontId="0" fillId="13" borderId="38" xfId="0" applyNumberFormat="1" applyFont="1" applyFill="1" applyBorder="1" applyAlignment="1">
      <alignment horizontal="center" vertical="center"/>
    </xf>
    <xf numFmtId="0" fontId="0" fillId="13" borderId="43" xfId="0" applyFont="1" applyFill="1" applyBorder="1" applyAlignment="1"/>
    <xf numFmtId="0" fontId="0" fillId="0" borderId="45" xfId="0" applyFont="1" applyBorder="1" applyAlignment="1"/>
    <xf numFmtId="0" fontId="0" fillId="13" borderId="39" xfId="0" applyFont="1" applyFill="1" applyBorder="1" applyAlignment="1"/>
    <xf numFmtId="0" fontId="0" fillId="0" borderId="46" xfId="0" applyFont="1" applyBorder="1" applyAlignment="1"/>
    <xf numFmtId="0" fontId="0" fillId="0" borderId="47" xfId="0" applyFont="1" applyBorder="1" applyAlignment="1"/>
    <xf numFmtId="0" fontId="7" fillId="13" borderId="37" xfId="0" applyFont="1" applyFill="1" applyBorder="1" applyAlignment="1">
      <alignment horizontal="center" vertical="center" wrapText="1"/>
    </xf>
    <xf numFmtId="0" fontId="7" fillId="13" borderId="36" xfId="0" applyFont="1" applyFill="1" applyBorder="1" applyAlignment="1"/>
    <xf numFmtId="0" fontId="7" fillId="13" borderId="35" xfId="0" applyFont="1" applyFill="1" applyBorder="1" applyAlignment="1"/>
    <xf numFmtId="0" fontId="7" fillId="13" borderId="34" xfId="0" applyFont="1" applyFill="1" applyBorder="1" applyAlignment="1"/>
    <xf numFmtId="0" fontId="7" fillId="13" borderId="42" xfId="0" applyFont="1" applyFill="1" applyBorder="1" applyAlignment="1"/>
    <xf numFmtId="0" fontId="0" fillId="13" borderId="40" xfId="0" applyFont="1" applyFill="1" applyBorder="1" applyAlignment="1">
      <alignment horizontal="center" vertical="center"/>
    </xf>
    <xf numFmtId="0" fontId="0" fillId="13" borderId="44" xfId="0" applyFont="1" applyFill="1" applyBorder="1" applyAlignment="1">
      <alignment horizontal="center" vertical="center"/>
    </xf>
    <xf numFmtId="0" fontId="0" fillId="13" borderId="41" xfId="0" applyFont="1" applyFill="1" applyBorder="1" applyAlignment="1">
      <alignment horizontal="center" vertical="center"/>
    </xf>
    <xf numFmtId="0" fontId="0" fillId="13" borderId="38" xfId="0" applyFont="1" applyFill="1" applyBorder="1" applyAlignment="1">
      <alignment horizontal="center" vertical="center"/>
    </xf>
    <xf numFmtId="0" fontId="0" fillId="13" borderId="39" xfId="0" applyFont="1" applyFill="1" applyBorder="1" applyAlignment="1">
      <alignment horizontal="center" vertical="center"/>
    </xf>
    <xf numFmtId="9" fontId="0" fillId="13" borderId="40" xfId="1" applyFont="1" applyFill="1" applyBorder="1" applyAlignment="1">
      <alignment horizontal="center" vertical="center"/>
    </xf>
    <xf numFmtId="168" fontId="7" fillId="13" borderId="39" xfId="0" applyNumberFormat="1" applyFont="1" applyFill="1" applyBorder="1" applyAlignment="1">
      <alignment horizontal="center"/>
    </xf>
    <xf numFmtId="0" fontId="0" fillId="10" borderId="0" xfId="0" applyFont="1" applyFill="1" applyAlignment="1">
      <alignment horizontal="center" vertical="center"/>
    </xf>
    <xf numFmtId="169" fontId="0" fillId="6" borderId="0" xfId="0" applyNumberFormat="1" applyFont="1" applyFill="1" applyAlignment="1">
      <alignment horizontal="right"/>
    </xf>
    <xf numFmtId="10" fontId="0" fillId="6" borderId="0" xfId="1" applyNumberFormat="1" applyFont="1" applyFill="1"/>
    <xf numFmtId="0" fontId="2" fillId="8" borderId="48" xfId="0" applyFont="1" applyFill="1" applyBorder="1" applyAlignment="1">
      <alignment wrapText="1"/>
    </xf>
    <xf numFmtId="9" fontId="0" fillId="8" borderId="49" xfId="0" applyNumberFormat="1" applyFont="1" applyFill="1" applyBorder="1" applyAlignment="1">
      <alignment horizontal="center" vertical="center"/>
    </xf>
    <xf numFmtId="165" fontId="0" fillId="8" borderId="50" xfId="0" applyNumberFormat="1" applyFont="1" applyFill="1" applyBorder="1"/>
    <xf numFmtId="0" fontId="2" fillId="8" borderId="51" xfId="0" applyFont="1" applyFill="1" applyBorder="1" applyAlignment="1">
      <alignment wrapText="1"/>
    </xf>
    <xf numFmtId="9" fontId="0" fillId="8" borderId="1" xfId="0" applyNumberFormat="1" applyFont="1" applyFill="1" applyBorder="1" applyAlignment="1">
      <alignment horizontal="center" vertical="center"/>
    </xf>
    <xf numFmtId="165" fontId="0" fillId="8" borderId="52" xfId="0" applyNumberFormat="1" applyFont="1" applyFill="1" applyBorder="1"/>
    <xf numFmtId="165" fontId="24" fillId="8" borderId="0" xfId="0" applyNumberFormat="1" applyFont="1" applyFill="1"/>
    <xf numFmtId="0" fontId="32" fillId="8" borderId="53" xfId="0" applyFont="1" applyFill="1" applyBorder="1" applyAlignment="1">
      <alignment wrapText="1"/>
    </xf>
    <xf numFmtId="9" fontId="7" fillId="8" borderId="54" xfId="0" applyNumberFormat="1" applyFont="1" applyFill="1" applyBorder="1" applyAlignment="1">
      <alignment horizontal="center" vertical="center"/>
    </xf>
    <xf numFmtId="165" fontId="7" fillId="8" borderId="55" xfId="0" applyNumberFormat="1" applyFont="1" applyFill="1" applyBorder="1"/>
    <xf numFmtId="0" fontId="3" fillId="4" borderId="0" xfId="0" applyFont="1" applyFill="1" applyAlignment="1">
      <alignment horizontal="center" vertical="center" wrapText="1"/>
    </xf>
    <xf numFmtId="165" fontId="24" fillId="4" borderId="0" xfId="0" applyNumberFormat="1" applyFont="1" applyFill="1" applyAlignment="1">
      <alignment horizontal="center" vertical="center"/>
    </xf>
    <xf numFmtId="165" fontId="0" fillId="4" borderId="0" xfId="0" applyNumberFormat="1" applyFont="1" applyFill="1" applyAlignment="1">
      <alignment horizontal="center" vertical="center"/>
    </xf>
    <xf numFmtId="169" fontId="7" fillId="6" borderId="0" xfId="1" applyNumberFormat="1" applyFont="1" applyFill="1"/>
    <xf numFmtId="0" fontId="33" fillId="0" borderId="0" xfId="0" applyFont="1" applyAlignment="1">
      <alignment horizontal="left" vertical="center" indent="1"/>
    </xf>
    <xf numFmtId="3" fontId="33" fillId="0" borderId="0" xfId="0" applyNumberFormat="1" applyFont="1" applyAlignment="1">
      <alignment horizontal="left" vertical="center" indent="1"/>
    </xf>
    <xf numFmtId="0" fontId="36" fillId="0" borderId="0" xfId="0" applyFont="1" applyAlignment="1"/>
    <xf numFmtId="0" fontId="37" fillId="15" borderId="56" xfId="0" applyFont="1" applyFill="1" applyBorder="1" applyAlignment="1">
      <alignment vertical="center" wrapText="1"/>
    </xf>
    <xf numFmtId="0" fontId="38" fillId="15" borderId="58" xfId="0" applyFont="1" applyFill="1" applyBorder="1" applyAlignment="1">
      <alignment horizontal="left" vertical="center" wrapText="1" indent="1"/>
    </xf>
    <xf numFmtId="0" fontId="37" fillId="15" borderId="58" xfId="0" applyFont="1" applyFill="1" applyBorder="1" applyAlignment="1">
      <alignment vertical="center" wrapText="1"/>
    </xf>
    <xf numFmtId="0" fontId="39" fillId="0" borderId="0" xfId="0" applyFont="1" applyAlignment="1"/>
    <xf numFmtId="0" fontId="38" fillId="15" borderId="57" xfId="0" applyFont="1" applyFill="1" applyBorder="1" applyAlignment="1">
      <alignment horizontal="left" vertical="center" wrapText="1" indent="1"/>
    </xf>
    <xf numFmtId="0" fontId="38" fillId="15" borderId="59" xfId="0" applyFont="1" applyFill="1" applyBorder="1" applyAlignment="1">
      <alignment horizontal="left" vertical="center" wrapText="1" indent="1"/>
    </xf>
    <xf numFmtId="0" fontId="38" fillId="15" borderId="59" xfId="0" applyFont="1" applyFill="1" applyBorder="1" applyAlignment="1">
      <alignment vertical="center" wrapText="1"/>
    </xf>
    <xf numFmtId="0" fontId="38" fillId="15" borderId="59" xfId="0" applyFont="1" applyFill="1" applyBorder="1" applyAlignment="1">
      <alignment horizontal="center" vertical="center" wrapText="1"/>
    </xf>
    <xf numFmtId="0" fontId="35" fillId="0" borderId="0" xfId="0" applyFont="1" applyAlignment="1">
      <alignment horizontal="center" vertical="center"/>
    </xf>
    <xf numFmtId="3" fontId="41" fillId="0" borderId="0" xfId="0" applyNumberFormat="1" applyFont="1" applyAlignment="1">
      <alignment horizontal="center" vertical="center"/>
    </xf>
    <xf numFmtId="3" fontId="35" fillId="0" borderId="0" xfId="0" applyNumberFormat="1" applyFont="1" applyAlignment="1">
      <alignment horizontal="center" vertical="center"/>
    </xf>
    <xf numFmtId="3" fontId="34" fillId="0" borderId="0" xfId="0" applyNumberFormat="1" applyFont="1" applyAlignment="1">
      <alignment horizontal="center" vertical="center"/>
    </xf>
    <xf numFmtId="0" fontId="39" fillId="0" borderId="0" xfId="0" applyFont="1" applyAlignment="1">
      <alignment horizontal="center"/>
    </xf>
    <xf numFmtId="0" fontId="35" fillId="16" borderId="0" xfId="0" applyFont="1" applyFill="1" applyAlignment="1">
      <alignment horizontal="center" vertical="center"/>
    </xf>
    <xf numFmtId="3" fontId="35" fillId="16" borderId="0" xfId="0" applyNumberFormat="1" applyFont="1" applyFill="1" applyAlignment="1">
      <alignment horizontal="center" vertical="center"/>
    </xf>
    <xf numFmtId="3" fontId="34" fillId="16" borderId="0" xfId="0" applyNumberFormat="1" applyFont="1" applyFill="1" applyAlignment="1">
      <alignment horizontal="center" vertical="center"/>
    </xf>
    <xf numFmtId="0" fontId="34" fillId="0" borderId="0" xfId="0" applyFont="1" applyAlignment="1">
      <alignment horizontal="center" vertical="center"/>
    </xf>
    <xf numFmtId="3" fontId="36" fillId="0" borderId="0" xfId="0" applyNumberFormat="1" applyFont="1" applyAlignment="1">
      <alignment horizontal="center"/>
    </xf>
    <xf numFmtId="0" fontId="36" fillId="0" borderId="0" xfId="0" applyFont="1" applyAlignment="1">
      <alignment horizontal="center"/>
    </xf>
    <xf numFmtId="0" fontId="36" fillId="0" borderId="0" xfId="0" applyFont="1" applyAlignment="1">
      <alignment horizontal="center" vertical="center"/>
    </xf>
    <xf numFmtId="3" fontId="36" fillId="0" borderId="0" xfId="0" applyNumberFormat="1" applyFont="1" applyAlignment="1">
      <alignment horizontal="center" vertical="center"/>
    </xf>
    <xf numFmtId="0" fontId="45" fillId="0" borderId="0" xfId="0" applyFont="1" applyAlignment="1"/>
    <xf numFmtId="3" fontId="1" fillId="17" borderId="1" xfId="4" applyNumberFormat="1" applyBorder="1"/>
    <xf numFmtId="0" fontId="1" fillId="17" borderId="1" xfId="4" applyBorder="1" applyAlignment="1">
      <alignment wrapText="1"/>
    </xf>
    <xf numFmtId="10" fontId="1" fillId="17" borderId="1" xfId="4" applyNumberFormat="1" applyBorder="1"/>
    <xf numFmtId="166" fontId="1" fillId="17" borderId="1" xfId="4" applyNumberFormat="1" applyBorder="1"/>
    <xf numFmtId="0" fontId="1" fillId="17" borderId="1" xfId="4" applyBorder="1"/>
    <xf numFmtId="2" fontId="1" fillId="17" borderId="1" xfId="4" applyNumberFormat="1" applyBorder="1"/>
    <xf numFmtId="2" fontId="1" fillId="17" borderId="61" xfId="4" applyNumberFormat="1" applyBorder="1"/>
    <xf numFmtId="3" fontId="1" fillId="17" borderId="62" xfId="4" applyNumberFormat="1" applyBorder="1"/>
    <xf numFmtId="10" fontId="1" fillId="17" borderId="62" xfId="4" applyNumberFormat="1" applyBorder="1"/>
    <xf numFmtId="166" fontId="1" fillId="17" borderId="62" xfId="4" applyNumberFormat="1" applyBorder="1"/>
    <xf numFmtId="0" fontId="1" fillId="17" borderId="62" xfId="4" applyBorder="1"/>
    <xf numFmtId="0" fontId="1" fillId="17" borderId="62" xfId="4" applyBorder="1" applyAlignment="1">
      <alignment wrapText="1"/>
    </xf>
    <xf numFmtId="2" fontId="1" fillId="17" borderId="62" xfId="4" applyNumberFormat="1" applyBorder="1"/>
    <xf numFmtId="2" fontId="1" fillId="17" borderId="63" xfId="4" applyNumberFormat="1" applyBorder="1"/>
    <xf numFmtId="3" fontId="44" fillId="14" borderId="43" xfId="4" applyNumberFormat="1" applyFont="1" applyFill="1" applyBorder="1"/>
    <xf numFmtId="10" fontId="44" fillId="14" borderId="43" xfId="4" applyNumberFormat="1" applyFont="1" applyFill="1" applyBorder="1"/>
    <xf numFmtId="0" fontId="44" fillId="14" borderId="43" xfId="4" applyFont="1" applyFill="1" applyBorder="1"/>
    <xf numFmtId="0" fontId="44" fillId="14" borderId="43" xfId="4" applyFont="1" applyFill="1" applyBorder="1" applyAlignment="1">
      <alignment wrapText="1"/>
    </xf>
    <xf numFmtId="0" fontId="44" fillId="14" borderId="60" xfId="4" applyFont="1" applyFill="1" applyBorder="1"/>
    <xf numFmtId="0" fontId="44" fillId="14" borderId="64" xfId="4" applyFont="1" applyFill="1" applyBorder="1"/>
    <xf numFmtId="0" fontId="44" fillId="14" borderId="65" xfId="4" applyFont="1" applyFill="1" applyBorder="1"/>
    <xf numFmtId="3" fontId="44" fillId="14" borderId="65" xfId="4" applyNumberFormat="1" applyFont="1" applyFill="1" applyBorder="1"/>
    <xf numFmtId="0" fontId="44" fillId="14" borderId="66" xfId="4" applyFont="1" applyFill="1" applyBorder="1"/>
    <xf numFmtId="3" fontId="44" fillId="14" borderId="62" xfId="4" applyNumberFormat="1" applyFont="1" applyFill="1" applyBorder="1"/>
    <xf numFmtId="3" fontId="44" fillId="14" borderId="62" xfId="4" applyNumberFormat="1" applyFont="1" applyFill="1" applyBorder="1" applyAlignment="1">
      <alignment wrapText="1"/>
    </xf>
    <xf numFmtId="10" fontId="44" fillId="14" borderId="62" xfId="4" applyNumberFormat="1" applyFont="1" applyFill="1" applyBorder="1" applyAlignment="1">
      <alignment wrapText="1"/>
    </xf>
    <xf numFmtId="0" fontId="44" fillId="14" borderId="62" xfId="4" applyFont="1" applyFill="1" applyBorder="1" applyAlignment="1">
      <alignment wrapText="1"/>
    </xf>
    <xf numFmtId="0" fontId="44" fillId="14" borderId="63" xfId="4" applyFont="1" applyFill="1" applyBorder="1" applyAlignment="1">
      <alignment wrapText="1"/>
    </xf>
    <xf numFmtId="3" fontId="43" fillId="17" borderId="1" xfId="4" applyNumberFormat="1" applyFont="1" applyBorder="1"/>
    <xf numFmtId="3" fontId="43" fillId="17" borderId="62" xfId="4" applyNumberFormat="1" applyFont="1" applyBorder="1"/>
    <xf numFmtId="3" fontId="46" fillId="14" borderId="62" xfId="4" applyNumberFormat="1" applyFont="1" applyFill="1" applyBorder="1" applyAlignment="1">
      <alignment wrapText="1"/>
    </xf>
    <xf numFmtId="0" fontId="0" fillId="13" borderId="0" xfId="0" applyFont="1" applyFill="1" applyAlignment="1"/>
    <xf numFmtId="0" fontId="7" fillId="14" borderId="62" xfId="0" applyFont="1" applyFill="1" applyBorder="1" applyAlignment="1">
      <alignment wrapText="1"/>
    </xf>
    <xf numFmtId="3" fontId="0" fillId="13" borderId="0" xfId="0" applyNumberFormat="1" applyFont="1" applyFill="1" applyAlignment="1"/>
    <xf numFmtId="170" fontId="0" fillId="13" borderId="0" xfId="3" applyNumberFormat="1" applyFont="1" applyFill="1" applyAlignment="1"/>
    <xf numFmtId="3" fontId="8" fillId="6" borderId="1" xfId="0" applyNumberFormat="1" applyFont="1" applyFill="1" applyBorder="1" applyAlignment="1">
      <alignment horizontal="right"/>
    </xf>
    <xf numFmtId="165" fontId="0" fillId="8" borderId="1" xfId="0" applyNumberFormat="1" applyFont="1" applyFill="1" applyBorder="1"/>
    <xf numFmtId="165" fontId="7" fillId="8" borderId="1" xfId="0" applyNumberFormat="1" applyFont="1" applyFill="1" applyBorder="1"/>
    <xf numFmtId="171" fontId="2" fillId="7" borderId="0" xfId="0" applyNumberFormat="1" applyFont="1" applyFill="1" applyAlignment="1">
      <alignment horizontal="center" vertical="center"/>
    </xf>
    <xf numFmtId="10" fontId="0" fillId="7" borderId="0" xfId="0" applyNumberFormat="1" applyFont="1" applyFill="1" applyAlignment="1">
      <alignment horizontal="center" vertical="center"/>
    </xf>
    <xf numFmtId="10" fontId="24" fillId="7" borderId="0" xfId="0" applyNumberFormat="1" applyFont="1" applyFill="1" applyAlignment="1">
      <alignment horizontal="center" vertical="center"/>
    </xf>
    <xf numFmtId="164" fontId="0" fillId="7" borderId="0" xfId="0" applyNumberFormat="1" applyFont="1" applyFill="1" applyAlignment="1">
      <alignment horizontal="center" vertical="center"/>
    </xf>
    <xf numFmtId="0" fontId="32" fillId="7" borderId="0" xfId="0" applyFont="1" applyFill="1" applyAlignment="1">
      <alignment wrapText="1"/>
    </xf>
    <xf numFmtId="9" fontId="0" fillId="7" borderId="0" xfId="1" applyFont="1" applyFill="1" applyAlignment="1">
      <alignment vertical="center"/>
    </xf>
    <xf numFmtId="164" fontId="0" fillId="7" borderId="0" xfId="0" applyNumberFormat="1" applyFont="1" applyFill="1" applyAlignment="1">
      <alignment horizontal="right" vertical="center"/>
    </xf>
    <xf numFmtId="172" fontId="24" fillId="8" borderId="0" xfId="5" applyNumberFormat="1" applyFont="1" applyFill="1"/>
    <xf numFmtId="170" fontId="0" fillId="7" borderId="0" xfId="3" applyNumberFormat="1" applyFont="1" applyFill="1" applyAlignment="1">
      <alignment horizontal="center" vertical="center"/>
    </xf>
    <xf numFmtId="0" fontId="24" fillId="0" borderId="0" xfId="0" applyFont="1" applyFill="1" applyAlignment="1">
      <alignment wrapText="1"/>
    </xf>
    <xf numFmtId="0" fontId="7" fillId="12" borderId="0" xfId="0" applyFont="1" applyFill="1" applyAlignment="1">
      <alignment wrapText="1"/>
    </xf>
    <xf numFmtId="0" fontId="0" fillId="12" borderId="0" xfId="0" applyFont="1" applyFill="1" applyAlignment="1">
      <alignment horizontal="center" vertical="center"/>
    </xf>
    <xf numFmtId="164" fontId="7" fillId="12" borderId="0" xfId="0" applyNumberFormat="1" applyFont="1" applyFill="1"/>
    <xf numFmtId="0" fontId="24" fillId="12" borderId="0" xfId="0" applyFont="1" applyFill="1" applyAlignment="1">
      <alignment vertical="center" wrapText="1"/>
    </xf>
    <xf numFmtId="0" fontId="24" fillId="14" borderId="29" xfId="0" applyFont="1" applyFill="1" applyBorder="1" applyAlignment="1">
      <alignment horizontal="center"/>
    </xf>
    <xf numFmtId="0" fontId="24" fillId="14" borderId="28" xfId="0" applyFont="1" applyFill="1" applyBorder="1" applyAlignment="1">
      <alignment horizontal="center"/>
    </xf>
    <xf numFmtId="0" fontId="24" fillId="14" borderId="30" xfId="0" applyFont="1" applyFill="1" applyBorder="1" applyAlignment="1">
      <alignment horizontal="center"/>
    </xf>
    <xf numFmtId="0" fontId="27" fillId="0" borderId="0" xfId="0" applyFont="1" applyAlignment="1">
      <alignment vertical="center" wrapText="1"/>
    </xf>
    <xf numFmtId="0" fontId="27" fillId="10" borderId="0" xfId="0" applyFont="1" applyFill="1" applyAlignment="1">
      <alignment vertical="center" wrapText="1"/>
    </xf>
    <xf numFmtId="0" fontId="26" fillId="12" borderId="0" xfId="0" applyFont="1" applyFill="1" applyAlignment="1">
      <alignment vertical="center" wrapText="1"/>
    </xf>
    <xf numFmtId="0" fontId="27" fillId="12" borderId="0" xfId="0" applyFont="1" applyFill="1" applyAlignment="1">
      <alignment vertical="center" wrapText="1"/>
    </xf>
    <xf numFmtId="0" fontId="26" fillId="9" borderId="0" xfId="0" applyFont="1" applyFill="1" applyAlignment="1">
      <alignment vertical="center" wrapText="1"/>
    </xf>
    <xf numFmtId="0" fontId="11" fillId="0" borderId="15" xfId="0" applyFont="1" applyBorder="1" applyAlignment="1">
      <alignment horizontal="center"/>
    </xf>
    <xf numFmtId="0" fontId="19" fillId="0" borderId="16" xfId="0" applyFont="1" applyBorder="1"/>
    <xf numFmtId="2" fontId="7" fillId="0" borderId="0" xfId="0" applyNumberFormat="1" applyFont="1" applyAlignment="1"/>
  </cellXfs>
  <cellStyles count="6">
    <cellStyle name="20% - Accent5" xfId="4" builtinId="46"/>
    <cellStyle name="Comma" xfId="3" builtinId="3"/>
    <cellStyle name="Currency" xfId="5" builtinId="4"/>
    <cellStyle name="Hyperlink" xfId="2" builtinId="8"/>
    <cellStyle name="Normal" xfId="0" builtinId="0"/>
    <cellStyle name="Percent" xfId="1" builtinId="5"/>
  </cellStyles>
  <dxfs count="0"/>
  <tableStyles count="0" defaultTableStyle="TableStyleMedium2" defaultPivotStyle="PivotStyleLight16"/>
  <colors>
    <mruColors>
      <color rgb="FFFFC1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13</xdr:row>
      <xdr:rowOff>31750</xdr:rowOff>
    </xdr:from>
    <xdr:to>
      <xdr:col>4</xdr:col>
      <xdr:colOff>4916519</xdr:colOff>
      <xdr:row>15</xdr:row>
      <xdr:rowOff>74615</xdr:rowOff>
    </xdr:to>
    <xdr:pic>
      <xdr:nvPicPr>
        <xdr:cNvPr id="2" name="Picture 1">
          <a:extLst>
            <a:ext uri="{FF2B5EF4-FFF2-40B4-BE49-F238E27FC236}">
              <a16:creationId xmlns:a16="http://schemas.microsoft.com/office/drawing/2014/main" id="{F5CD78F7-6315-49CC-87B0-52595A9A52A1}"/>
            </a:ext>
          </a:extLst>
        </xdr:cNvPr>
        <xdr:cNvPicPr>
          <a:picLocks noChangeAspect="1"/>
        </xdr:cNvPicPr>
      </xdr:nvPicPr>
      <xdr:blipFill>
        <a:blip xmlns:r="http://schemas.openxmlformats.org/officeDocument/2006/relationships" r:embed="rId1"/>
        <a:stretch>
          <a:fillRect/>
        </a:stretch>
      </xdr:blipFill>
      <xdr:spPr>
        <a:xfrm>
          <a:off x="5143500" y="2451100"/>
          <a:ext cx="4381532" cy="411165"/>
        </a:xfrm>
        <a:prstGeom prst="rect">
          <a:avLst/>
        </a:prstGeom>
      </xdr:spPr>
    </xdr:pic>
    <xdr:clientData/>
  </xdr:twoCellAnchor>
  <xdr:twoCellAnchor editAs="oneCell">
    <xdr:from>
      <xdr:col>4</xdr:col>
      <xdr:colOff>482600</xdr:colOff>
      <xdr:row>19</xdr:row>
      <xdr:rowOff>19050</xdr:rowOff>
    </xdr:from>
    <xdr:to>
      <xdr:col>4</xdr:col>
      <xdr:colOff>5307024</xdr:colOff>
      <xdr:row>19</xdr:row>
      <xdr:rowOff>1003284</xdr:rowOff>
    </xdr:to>
    <xdr:pic>
      <xdr:nvPicPr>
        <xdr:cNvPr id="3" name="Picture 2">
          <a:extLst>
            <a:ext uri="{FF2B5EF4-FFF2-40B4-BE49-F238E27FC236}">
              <a16:creationId xmlns:a16="http://schemas.microsoft.com/office/drawing/2014/main" id="{7C280C93-482B-40F0-87BA-5D9F6FD16B88}"/>
            </a:ext>
          </a:extLst>
        </xdr:cNvPr>
        <xdr:cNvPicPr>
          <a:picLocks noChangeAspect="1"/>
        </xdr:cNvPicPr>
      </xdr:nvPicPr>
      <xdr:blipFill>
        <a:blip xmlns:r="http://schemas.openxmlformats.org/officeDocument/2006/relationships" r:embed="rId2"/>
        <a:stretch>
          <a:fillRect/>
        </a:stretch>
      </xdr:blipFill>
      <xdr:spPr>
        <a:xfrm>
          <a:off x="5092700" y="2990850"/>
          <a:ext cx="4818097" cy="977907"/>
        </a:xfrm>
        <a:prstGeom prst="rect">
          <a:avLst/>
        </a:prstGeom>
      </xdr:spPr>
    </xdr:pic>
    <xdr:clientData/>
  </xdr:twoCellAnchor>
  <xdr:twoCellAnchor editAs="oneCell">
    <xdr:from>
      <xdr:col>4</xdr:col>
      <xdr:colOff>514350</xdr:colOff>
      <xdr:row>19</xdr:row>
      <xdr:rowOff>1104900</xdr:rowOff>
    </xdr:from>
    <xdr:to>
      <xdr:col>4</xdr:col>
      <xdr:colOff>3973514</xdr:colOff>
      <xdr:row>19</xdr:row>
      <xdr:rowOff>1576367</xdr:rowOff>
    </xdr:to>
    <xdr:pic>
      <xdr:nvPicPr>
        <xdr:cNvPr id="4" name="Picture 3">
          <a:extLst>
            <a:ext uri="{FF2B5EF4-FFF2-40B4-BE49-F238E27FC236}">
              <a16:creationId xmlns:a16="http://schemas.microsoft.com/office/drawing/2014/main" id="{CBDCC1FE-9FEF-4D01-82B6-592AF85AC42D}"/>
            </a:ext>
          </a:extLst>
        </xdr:cNvPr>
        <xdr:cNvPicPr>
          <a:picLocks noChangeAspect="1"/>
        </xdr:cNvPicPr>
      </xdr:nvPicPr>
      <xdr:blipFill>
        <a:blip xmlns:r="http://schemas.openxmlformats.org/officeDocument/2006/relationships" r:embed="rId3"/>
        <a:stretch>
          <a:fillRect/>
        </a:stretch>
      </xdr:blipFill>
      <xdr:spPr>
        <a:xfrm>
          <a:off x="5124450" y="4076700"/>
          <a:ext cx="3454425" cy="4699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13</xdr:col>
      <xdr:colOff>277812</xdr:colOff>
      <xdr:row>21</xdr:row>
      <xdr:rowOff>146349</xdr:rowOff>
    </xdr:to>
    <xdr:pic>
      <xdr:nvPicPr>
        <xdr:cNvPr id="4" name="Picture 3">
          <a:extLst>
            <a:ext uri="{FF2B5EF4-FFF2-40B4-BE49-F238E27FC236}">
              <a16:creationId xmlns:a16="http://schemas.microsoft.com/office/drawing/2014/main" id="{478D7041-7634-4EF3-8A52-DB17284F2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43425" y="4705350"/>
          <a:ext cx="4167188"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8362950" cy="59531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9201150" cy="576262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35</xdr:row>
      <xdr:rowOff>0</xdr:rowOff>
    </xdr:from>
    <xdr:ext cx="7439025" cy="5829300"/>
    <xdr:pic>
      <xdr:nvPicPr>
        <xdr:cNvPr id="3" name="image2.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68</xdr:row>
      <xdr:rowOff>0</xdr:rowOff>
    </xdr:from>
    <xdr:ext cx="7419975" cy="5715000"/>
    <xdr:pic>
      <xdr:nvPicPr>
        <xdr:cNvPr id="4" name="image3.pn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Inés Guardans" id="{AFBEE4C9-C4B4-4228-866B-BBA05F19B131}" userId="S::IGG@vestergaard.com::e94570ae-de9a-4a49-a5ab-bc7e5bcae8d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 dT="2020-03-23T09:31:55.16" personId="{AFBEE4C9-C4B4-4228-866B-BBA05F19B131}" id="{CA51063A-FF75-42BC-8FB6-FDD22F397056}">
    <text>this should be compared to the llin budget</text>
  </threadedComment>
  <threadedComment ref="B10" dT="2020-03-23T09:04:27.21" personId="{AFBEE4C9-C4B4-4228-866B-BBA05F19B131}" id="{6C9934DC-F18A-4D91-903C-BE824615C21B}">
    <text>This cost includes distribution but also warehousing, monitoring and other itn implementation</text>
  </threadedComment>
  <threadedComment ref="B10" dT="2020-03-23T13:53:27.51" personId="{AFBEE4C9-C4B4-4228-866B-BBA05F19B131}" id="{A609A10C-159B-4C05-A460-5068B65DD298}" parentId="{6C9934DC-F18A-4D91-903C-BE824615C21B}">
    <text>check https://www.againstmalaria.com/NonNetCosts.aspx</text>
  </threadedComment>
  <threadedComment ref="D10" personId="{00000000-0000-0000-0000-000000000000}" id="{ABC18329-D1FF-4C77-A618-2C63C8CCA63B}">
    <text xml:space="preserve">
Comentario:
    Here I would suggest the following--
conservative approach:
Use MOP figure for cost of nets divided by number of nets.
Less conservative:
Use MOP cost of nets+other M and E activities/number of nets
Respuesta:
    AMF overhead can be calculated from their website.
GF overhead is possible but not sure how easily calculated.</text>
  </threadedComment>
  <threadedComment ref="C23" dT="2020-03-25T14:43:01.21" personId="{AFBEE4C9-C4B4-4228-866B-BBA05F19B131}" id="{96B39C74-8D4F-40F5-AE27-3ACC521079AB}">
    <text>percentage of nets remaining from what we started with</text>
  </threadedComment>
  <threadedComment ref="D23" dT="2020-03-25T14:41:14.19" personId="{AFBEE4C9-C4B4-4228-866B-BBA05F19B131}" id="{3A923BD3-130E-4DD6-9CDA-04B828A305B2}">
    <text>This is the number of nets that are effectively used</text>
  </threadedComment>
  <threadedComment ref="D24" dT="2020-03-25T14:43:29.21" personId="{AFBEE4C9-C4B4-4228-866B-BBA05F19B131}" id="{7CC03F3A-A4A2-46FC-B5BC-EF3C9B55E79D}">
    <text>value of the nets efficiently used</text>
  </threadedComment>
  <threadedComment ref="C25" dT="2020-03-25T14:44:42.03" personId="{AFBEE4C9-C4B4-4228-866B-BBA05F19B131}" id="{81CC73FC-2D34-43D0-9AAE-6675CE56D5BC}">
    <text>percentage of value lost</text>
  </threadedComment>
</ThreadedComments>
</file>

<file path=xl/threadedComments/threadedComment2.xml><?xml version="1.0" encoding="utf-8"?>
<ThreadedComments xmlns="http://schemas.microsoft.com/office/spreadsheetml/2018/threadedcomments" xmlns:x="http://schemas.openxmlformats.org/spreadsheetml/2006/main">
  <threadedComment ref="J2" personId="{00000000-0000-0000-0000-000000000000}" id="{DDB73B38-4139-4DD6-B550-5FF9470FF4C5}">
    <text>Procure ITNs for Continuous distribution channels</text>
  </threadedComment>
  <threadedComment ref="L2" personId="{00000000-0000-0000-0000-000000000000}" id="{CCF0A341-E09E-45BA-BD2C-9242E21E320C}">
    <text>#LLIN/Budget</text>
  </threadedComment>
  <threadedComment ref="M2" personId="{00000000-0000-0000-0000-000000000000}" id="{166A395A-FF7F-4AF9-85F9-79BE0902FE64}">
    <text>#LLIN/(Budget Procurement + Budget Other)</text>
  </threadedComment>
  <threadedComment ref="Q2" personId="{00000000-0000-0000-0000-000000000000}" id="{BE9B5C0A-8F64-43F7-BA7F-6C6983DBE6DA}">
    <text>======
ID#AAAAJMK6dl8
tc={8FC342C8-D3CC-4CCF-854B-F639DF1BC4F8}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#LLIN/(Budget Procurement + Budget Other)</text>
  </threadedComment>
  <threadedComment ref="K3" personId="{00000000-0000-0000-0000-000000000000}" id="{CF75E2AA-5EAA-4418-A95F-8C1B6A6BB688}">
    <text>======
ID#AAAAJMK6dl4
tc={8C1E948A-E42D-4570-81C3-66292FBF47E8}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Distribute ITNs for continuous distribution channels</text>
  </threadedComment>
  <threadedComment ref="K4" personId="{00000000-0000-0000-0000-000000000000}" id="{D87EA61A-80BF-40BC-8A06-8C6229D7B8D8}">
    <text>======
ID#AAAAJMK6dmo
tc={CEE47F58-76E2-4557-B9E1-68B1BF7329A0}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Distribute ITNs for continuous distrib. channels</text>
  </threadedComment>
  <threadedComment ref="I5" personId="{00000000-0000-0000-0000-000000000000}" id="{EC86E873-592F-4CFE-BADC-FDAC90D610AE}">
    <text xml:space="preserve">
Comentario:
    ITN monitoring to follow ITNs distributed during the 2019 universal coverage campaing</text>
  </threadedComment>
  <threadedComment ref="K5" personId="{00000000-0000-0000-0000-000000000000}" id="{BB4C6160-7160-4680-8ABE-2AC7DE7EF9B3}">
    <text>Comentario:
    Support ITN Durability Monitoring</text>
  </threadedComment>
  <threadedComment ref="K6" dT="2020-03-05T09:28:24.93" personId="{AFBEE4C9-C4B4-4228-866B-BBA05F19B131}" id="{18BECFB1-5C3B-4DDF-974F-4D9FF3DF80BA}">
    <text>Distribute ITNs for continuous distr. channels + other ITN implementation + support itn durability monitoring</text>
  </threadedComment>
  <threadedComment ref="I7" personId="{00000000-0000-0000-0000-000000000000}" id="{2846E5A4-2503-4A05-B175-B95C073250A0}">
    <text>To cover part of the gap of 3240424 ITNs to support 2020 national campaign.</text>
  </threadedComment>
  <threadedComment ref="J7" personId="{00000000-0000-0000-0000-000000000000}" id="{A73010D7-E56C-4838-9BAA-0F3EF02BD3BC}">
    <text>Producre ITNs for mass campaigns</text>
  </threadedComment>
  <threadedComment ref="A8" personId="{00000000-0000-0000-0000-000000000000}" id="{7860DA21-7D49-4229-9B37-A0496B125DF1}">
    <text xml:space="preserve">
    There is A LOT of info in this MOP! check for more details</text>
  </threadedComment>
  <threadedComment ref="I8" personId="{00000000-0000-0000-0000-000000000000}" id="{A504C8FE-A79C-4B74-AF9B-35CD79BD87E3}">
    <text>Comentario:
    mass campaigns(910,000) + cont. distrib. channels(2.6M)</text>
  </threadedComment>
  <threadedComment ref="J8" personId="{00000000-0000-0000-0000-000000000000}" id="{3E3D2F09-2268-4CCD-AC24-A7A9868D9B14}">
    <text>Mass campaigns(Kasai Central) + continuous distrib. channels</text>
  </threadedComment>
  <threadedComment ref="K8" personId="{00000000-0000-0000-0000-000000000000}" id="{95F7D223-97F1-48F4-B2FA-989AA3F3BF6B}">
    <text>======
ID#AAAAJMK6dm4
tc={4CF1D2B5-0BA4-4C5D-BE57-79E8EA9A9EFC}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Distribution for mass campaigns + distribution for continuous distrb. channels + wharehousing and distrib. + support itn durability monitoring
Respuesta:
    Mass campaigns (1.75$), Cont. distrib. channels (0.5$)</text>
  </threadedComment>
  <threadedComment ref="D9" personId="{00000000-0000-0000-0000-000000000000}" id="{52B220C6-9921-4ABB-B5A9-EA3986006A28}">
    <text xml:space="preserve">
Comentario:
    This is what I get when adding all the variables in the ITN part of the budget, which is not the same as the Subtotal.</text>
  </threadedComment>
  <threadedComment ref="I9" personId="{00000000-0000-0000-0000-000000000000}" id="{83676BAA-C9AD-4B36-9714-676C3A0BEE17}">
    <text xml:space="preserve">
    2020 and 2021</text>
  </threadedComment>
  <threadedComment ref="J9" personId="{00000000-0000-0000-0000-000000000000}" id="{56509F0C-BD7C-48B7-A3B3-4A54F22BE502}">
    <text>2020 and 2021</text>
  </threadedComment>
  <threadedComment ref="K9" personId="{00000000-0000-0000-0000-000000000000}" id="{933B951A-3A2F-4D1B-A28E-A232EC8063D9}">
    <text>======
ID#AAAAJMK6dmI
tc={47D891C6-DA9D-4A1F-92D3-B2474A3A256E}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2020 and 2021</text>
  </threadedComment>
  <threadedComment ref="K10" personId="{00000000-0000-0000-0000-000000000000}" id="{F344E168-0A69-424E-A552-4713E455E980}">
    <text>======
ID#AAAAJMK6dnA
tc={7ED8C80B-9736-44DB-88E4-E3424630F7CF}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 for Cont. distrib. channels + support ITN durability monitoring</text>
  </threadedComment>
  <threadedComment ref="I12" personId="{00000000-0000-0000-0000-000000000000}" id="{7DDE78DC-61CE-4036-A653-FAFA8A5D0C13}">
    <text>Comentario:
    145,000 ITN for the 2020/21 mass net campaign.</text>
  </threadedComment>
  <threadedComment ref="J12" personId="{00000000-0000-0000-0000-000000000000}" id="{947979BB-3D66-4204-8259-8A7727189710}">
    <text>for Cont. distr. channels + mass campaigns</text>
  </threadedComment>
  <threadedComment ref="K12" personId="{00000000-0000-0000-0000-000000000000}" id="{CD7E0B59-2C6E-4980-B399-B0F97CD1B854}">
    <text>======
ID#AAAAJMK6dnI
tc={98399AA0-E265-4374-AF77-3F236FE3B265}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Cont. distrib. channels, mass campaigns and ittn durability monitoring</text>
  </threadedComment>
  <threadedComment ref="K13" personId="{00000000-0000-0000-0000-000000000000}" id="{66DCEFA7-EAA0-4715-9652-2B694A270BEF}">
    <text>======
ID#AAAAJMK6dlM
tc={597E1A52-06D1-44D1-AC75-8AC0D6990382}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cont. distrib. channels + durability monitoring</text>
  </threadedComment>
  <threadedComment ref="I14" personId="{00000000-0000-0000-0000-000000000000}" id="{42944402-B331-439C-ADBF-752634DB2C0B}">
    <text>Comentario:
    1M procurement for the 2021 mass campaign</text>
  </threadedComment>
  <threadedComment ref="J14" personId="{00000000-0000-0000-0000-000000000000}" id="{D313F741-8436-4281-8AF8-C7955596F55C}">
    <text>2450000 is the procurement budget for the 2021 campaign</text>
  </threadedComment>
  <threadedComment ref="K14" personId="{00000000-0000-0000-0000-000000000000}" id="{ACB5B294-995D-463F-A462-37F0155DD9A5}">
    <text>======
ID#AAAAJMK6dlk
tc={62B2BAAC-BB76-4B68-8EFF-5E687B4261B5}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200,000 for enumeration and preparation activities for the 2021 distribution campaign.
Respuesta:
    The number in the budget includes warehousing and distribution, other itn implementation and support itn durability monitoring</text>
  </threadedComment>
  <threadedComment ref="K18" personId="{00000000-0000-0000-0000-000000000000}" id="{B70DAF7B-BB9B-4506-A113-0A1F06E8E511}">
    <text xml:space="preserve">
Comentario:
    Other ITN implementation + Support ITN durability monitoring</text>
  </threadedComment>
  <threadedComment ref="C19" personId="{00000000-0000-0000-0000-000000000000}" id="{EEA726BE-5DC6-4F5F-8D76-21EE06F87D26}">
    <text>======
ID#AAAAJMK6dmM
tc={5DFF264A-8BF9-4316-9184-7D5BDF03B508}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There must be adding mistakes in the MOP!!</text>
  </threadedComment>
  <threadedComment ref="D21" personId="{00000000-0000-0000-0000-000000000000}" id="{76A24C4C-FFA2-4277-802A-33EA19579F0E}">
    <text>The amount missing is 1030000, which is a pre-placement of 284,530 PBO nets for the 2020 campaign. I considered them not to be distribution costs for 2020.</text>
  </threadedComment>
  <threadedComment ref="J21" personId="{00000000-0000-0000-0000-000000000000}" id="{B468AD33-07DB-477B-9726-C51BC94F6ECC}">
    <text>1030000 budget for pre-placement of 284,530 PBO nets for planned mass campaign in 2022</text>
  </threadedComment>
  <threadedComment ref="K22" personId="{00000000-0000-0000-0000-000000000000}" id="{D79FF522-9189-4C12-B5AA-AF92AADB5285}">
    <text>======
ID#AAAAJMK6dmA
tc={127ACC4D-EBDA-4700-B663-663E7F051DD3}    (2020-03-10 13:57:54)
[Comentario encadenado]
Su versión de Excel le permite leer este comentario encadenado; sin embargo, las ediciones que se apliquen se quitarán si el archivo se abre en una versión más reciente de Excel. Más información: https://go.microsoft.com/fwlink/?linkid=870924
Comentario:
    distrib. for continuous distrib. channels + support durability monitoring + ITN-related CDC TDY</text>
  </threadedComment>
  <threadedComment ref="J24" personId="{00000000-0000-0000-0000-000000000000}" id="{E833DEAB-7140-4A9B-B14D-A262D6062A62}">
    <text>980,000 budget for the procurement of 400,000 nets for the 2020 campaign. Add?</text>
  </threadedComment>
  <threadedComment ref="K24" personId="{00000000-0000-0000-0000-000000000000}" id="{327975C8-B872-42D5-88BF-6017CDA58060}">
    <text>budget of 536,000 for distribution of 400,000 ITNs from the central-level to distribution points for the 2020 mass campaign
    not sure whether this number should be added too or not</text>
  </threadedComment>
  <threadedComment ref="D35" dT="2020-03-23T08:52:55.98" personId="{AFBEE4C9-C4B4-4228-866B-BBA05F19B131}" id="{2796990C-CD8D-43DA-877F-75F49A4FDF2D}">
    <text>bla bla</text>
  </threadedComment>
</ThreadedComments>
</file>

<file path=xl/threadedComments/threadedComment3.xml><?xml version="1.0" encoding="utf-8"?>
<ThreadedComments xmlns="http://schemas.microsoft.com/office/spreadsheetml/2018/threadedcomments" xmlns:x="http://schemas.openxmlformats.org/spreadsheetml/2006/main">
  <threadedComment ref="A8" dT="2020-03-23T11:18:53.00" personId="{AFBEE4C9-C4B4-4228-866B-BBA05F19B131}" id="{4F95B82C-76D4-430C-9576-67A2BDBDD654}">
    <text>This is a price I added from unicef data</text>
  </threadedComment>
  <threadedComment ref="A14" dT="2020-03-23T11:19:11.51" personId="{AFBEE4C9-C4B4-4228-866B-BBA05F19B131}" id="{BA2CE6C1-C6DD-47CA-83CF-89DEF17FDC9C}">
    <text>Price added from unicef data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gainstmalaria.com/FinancialInformation.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theglobalfund.org/media/5861/psm_llinreferenceprices_table_en.pdf?u=637171006000000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00"/>
  <sheetViews>
    <sheetView topLeftCell="A10" workbookViewId="0">
      <selection activeCell="D18" sqref="D18"/>
    </sheetView>
  </sheetViews>
  <sheetFormatPr defaultColWidth="14.3984375" defaultRowHeight="15" customHeight="1" x14ac:dyDescent="0.45"/>
  <cols>
    <col min="1" max="1" width="5.3984375" customWidth="1"/>
    <col min="2" max="2" width="26.1328125" customWidth="1"/>
    <col min="3" max="3" width="6.86328125" customWidth="1"/>
    <col min="4" max="4" width="21.3984375" customWidth="1"/>
    <col min="5" max="26" width="8.86328125" customWidth="1"/>
  </cols>
  <sheetData>
    <row r="1" spans="2:9" ht="14.25" customHeight="1" x14ac:dyDescent="0.45">
      <c r="D1" s="2"/>
      <c r="E1" s="2"/>
      <c r="F1" s="2"/>
    </row>
    <row r="2" spans="2:9" ht="14.25" customHeight="1" x14ac:dyDescent="0.45">
      <c r="B2" s="4" t="s">
        <v>0</v>
      </c>
      <c r="D2" s="2"/>
      <c r="E2" s="2"/>
      <c r="F2" s="2"/>
    </row>
    <row r="3" spans="2:9" ht="14.25" customHeight="1" x14ac:dyDescent="0.45">
      <c r="D3" s="2"/>
      <c r="E3" s="2"/>
      <c r="F3" s="2"/>
      <c r="I3" s="9">
        <v>2019</v>
      </c>
    </row>
    <row r="4" spans="2:9" ht="14.25" customHeight="1" x14ac:dyDescent="0.45">
      <c r="B4" s="9" t="s">
        <v>6</v>
      </c>
      <c r="D4" s="15">
        <f>230000000*0.8</f>
        <v>184000000</v>
      </c>
      <c r="E4" s="2"/>
      <c r="F4" s="2" t="s">
        <v>8</v>
      </c>
    </row>
    <row r="5" spans="2:9" ht="14.25" customHeight="1" x14ac:dyDescent="0.45">
      <c r="B5" s="9" t="s">
        <v>12</v>
      </c>
      <c r="D5" s="17">
        <v>1.95</v>
      </c>
      <c r="E5" s="2"/>
      <c r="F5" s="2"/>
    </row>
    <row r="6" spans="2:9" ht="14.25" customHeight="1" x14ac:dyDescent="0.45">
      <c r="B6" s="9" t="s">
        <v>16</v>
      </c>
      <c r="C6" s="14">
        <v>0.2</v>
      </c>
      <c r="D6" s="15">
        <f>D5*D4</f>
        <v>358800000</v>
      </c>
      <c r="E6" s="2"/>
      <c r="F6" s="2">
        <f>D6/D4</f>
        <v>1.95</v>
      </c>
    </row>
    <row r="7" spans="2:9" ht="14.25" customHeight="1" x14ac:dyDescent="0.45">
      <c r="B7" s="9" t="s">
        <v>17</v>
      </c>
      <c r="C7" s="14">
        <f>1-C6</f>
        <v>0.8</v>
      </c>
      <c r="D7" s="15">
        <f>D6/C6</f>
        <v>1794000000</v>
      </c>
      <c r="E7" s="2"/>
      <c r="F7" s="2">
        <f>D7/D4</f>
        <v>9.75</v>
      </c>
    </row>
    <row r="8" spans="2:9" ht="14.25" customHeight="1" x14ac:dyDescent="0.45">
      <c r="B8" s="10" t="s">
        <v>18</v>
      </c>
      <c r="D8" s="20">
        <f>D6+D7</f>
        <v>2152800000</v>
      </c>
      <c r="E8" s="2"/>
      <c r="F8" s="2">
        <f>D8/D4</f>
        <v>11.7</v>
      </c>
    </row>
    <row r="9" spans="2:9" ht="14.25" customHeight="1" x14ac:dyDescent="0.45">
      <c r="D9" s="2"/>
      <c r="E9" s="2"/>
      <c r="F9" s="2"/>
    </row>
    <row r="10" spans="2:9" ht="14.25" customHeight="1" x14ac:dyDescent="0.45">
      <c r="B10" s="9" t="s">
        <v>22</v>
      </c>
      <c r="C10" s="14">
        <v>0.3</v>
      </c>
      <c r="D10" s="15">
        <f>C10*D8</f>
        <v>645840000</v>
      </c>
      <c r="E10" s="2"/>
      <c r="F10" s="2"/>
    </row>
    <row r="11" spans="2:9" ht="14.25" customHeight="1" x14ac:dyDescent="0.45">
      <c r="B11" s="9" t="s">
        <v>24</v>
      </c>
      <c r="C11" s="14">
        <v>0.5</v>
      </c>
      <c r="D11" s="15">
        <f>(D8-D10)*C11</f>
        <v>753480000</v>
      </c>
      <c r="E11" s="2"/>
      <c r="F11" s="2"/>
    </row>
    <row r="12" spans="2:9" ht="14.25" customHeight="1" x14ac:dyDescent="0.45">
      <c r="B12" s="9" t="s">
        <v>27</v>
      </c>
      <c r="C12" s="14">
        <v>0.8</v>
      </c>
      <c r="D12" s="15">
        <f>D8/(C12)-D8</f>
        <v>538200000</v>
      </c>
      <c r="E12" s="2" t="s">
        <v>30</v>
      </c>
      <c r="F12" s="2"/>
    </row>
    <row r="13" spans="2:9" ht="14.25" customHeight="1" x14ac:dyDescent="0.45">
      <c r="C13" s="14"/>
      <c r="D13" s="15"/>
      <c r="E13" s="2"/>
      <c r="F13" s="2"/>
    </row>
    <row r="14" spans="2:9" ht="14.25" customHeight="1" x14ac:dyDescent="0.45">
      <c r="B14" s="9" t="s">
        <v>31</v>
      </c>
      <c r="C14" s="14">
        <f>D14/D4</f>
        <v>0.28000000000000003</v>
      </c>
      <c r="D14" s="15">
        <f>D4*(1-C10)*(1-C11)*C12</f>
        <v>51520000</v>
      </c>
      <c r="E14" s="2"/>
      <c r="F14" s="15">
        <f>D8/D14</f>
        <v>41.785714285714285</v>
      </c>
    </row>
    <row r="15" spans="2:9" ht="14.25" customHeight="1" x14ac:dyDescent="0.45">
      <c r="C15" s="26">
        <f>C14</f>
        <v>0.28000000000000003</v>
      </c>
      <c r="D15" s="20">
        <f>C14*D8</f>
        <v>602784000</v>
      </c>
      <c r="E15" s="2"/>
      <c r="F15" s="20">
        <f>F14</f>
        <v>41.785714285714285</v>
      </c>
    </row>
    <row r="16" spans="2:9" ht="14.25" customHeight="1" x14ac:dyDescent="0.45">
      <c r="C16" s="14"/>
      <c r="D16" s="15"/>
      <c r="E16" s="2"/>
      <c r="F16" s="20"/>
    </row>
    <row r="17" spans="2:8" ht="14.25" customHeight="1" x14ac:dyDescent="0.45">
      <c r="B17" s="9" t="s">
        <v>38</v>
      </c>
      <c r="C17" s="14" t="s">
        <v>40</v>
      </c>
      <c r="D17" s="15">
        <f>D8/2</f>
        <v>1076400000</v>
      </c>
      <c r="E17" s="2"/>
      <c r="F17" s="20">
        <f>F14/2</f>
        <v>20.892857142857142</v>
      </c>
    </row>
    <row r="18" spans="2:8" ht="14.25" customHeight="1" x14ac:dyDescent="0.45">
      <c r="B18" s="9" t="s">
        <v>43</v>
      </c>
      <c r="C18" s="14">
        <f>C7</f>
        <v>0.8</v>
      </c>
      <c r="D18" s="15">
        <f>D17*C18</f>
        <v>861120000</v>
      </c>
      <c r="E18" s="2"/>
      <c r="F18" s="20"/>
      <c r="H18" s="9" t="s">
        <v>45</v>
      </c>
    </row>
    <row r="19" spans="2:8" ht="14.25" customHeight="1" x14ac:dyDescent="0.45">
      <c r="C19" s="14"/>
      <c r="D19" s="15"/>
      <c r="E19" s="2"/>
      <c r="F19" s="20"/>
    </row>
    <row r="20" spans="2:8" ht="14.25" customHeight="1" x14ac:dyDescent="0.45">
      <c r="B20" s="10" t="s">
        <v>48</v>
      </c>
      <c r="C20" s="14"/>
      <c r="D20" s="15"/>
      <c r="E20" s="2"/>
      <c r="F20" s="20"/>
    </row>
    <row r="21" spans="2:8" ht="14.25" customHeight="1" x14ac:dyDescent="0.45">
      <c r="B21" s="9" t="s">
        <v>50</v>
      </c>
      <c r="C21" s="14"/>
      <c r="D21" s="15"/>
      <c r="E21" s="2"/>
      <c r="F21" s="20"/>
    </row>
    <row r="22" spans="2:8" ht="14.25" customHeight="1" x14ac:dyDescent="0.45">
      <c r="B22" s="9" t="s">
        <v>51</v>
      </c>
      <c r="C22" s="14"/>
      <c r="D22" s="15"/>
      <c r="E22" s="2"/>
      <c r="F22" s="20"/>
    </row>
    <row r="23" spans="2:8" ht="14.25" customHeight="1" x14ac:dyDescent="0.45">
      <c r="B23" s="9" t="s">
        <v>52</v>
      </c>
      <c r="C23" s="14">
        <v>0.05</v>
      </c>
      <c r="D23" s="15">
        <f>C23*D8</f>
        <v>107640000</v>
      </c>
      <c r="E23" s="2"/>
      <c r="F23" s="20"/>
    </row>
    <row r="24" spans="2:8" ht="14.25" customHeight="1" x14ac:dyDescent="0.45">
      <c r="B24" s="10" t="s">
        <v>53</v>
      </c>
      <c r="C24" s="14"/>
      <c r="D24" s="20">
        <f>D23</f>
        <v>107640000</v>
      </c>
      <c r="E24" s="2"/>
      <c r="F24" s="20"/>
      <c r="H24" s="9" t="s">
        <v>54</v>
      </c>
    </row>
    <row r="25" spans="2:8" ht="14.25" customHeight="1" x14ac:dyDescent="0.45">
      <c r="C25" s="14"/>
      <c r="D25" s="2"/>
      <c r="E25" s="2"/>
      <c r="F25" s="2"/>
    </row>
    <row r="26" spans="2:8" ht="14.25" customHeight="1" x14ac:dyDescent="0.45">
      <c r="B26" s="10" t="s">
        <v>48</v>
      </c>
      <c r="C26" s="14"/>
      <c r="D26" s="20"/>
      <c r="E26" s="2"/>
      <c r="F26" s="2"/>
    </row>
    <row r="27" spans="2:8" ht="14.25" customHeight="1" x14ac:dyDescent="0.45">
      <c r="B27" s="9" t="s">
        <v>55</v>
      </c>
      <c r="C27" s="14">
        <v>0.1</v>
      </c>
      <c r="D27" s="15">
        <f>C27*D8</f>
        <v>215280000</v>
      </c>
      <c r="E27" s="2"/>
      <c r="F27" s="2"/>
      <c r="H27" s="9" t="s">
        <v>56</v>
      </c>
    </row>
    <row r="28" spans="2:8" ht="14.25" customHeight="1" x14ac:dyDescent="0.45">
      <c r="B28" s="9" t="s">
        <v>57</v>
      </c>
      <c r="C28" s="14">
        <v>0.1</v>
      </c>
      <c r="D28" s="15">
        <f>(D8-D10)*C28</f>
        <v>150696000</v>
      </c>
      <c r="E28" s="2"/>
      <c r="F28" s="2"/>
      <c r="H28" s="9" t="s">
        <v>58</v>
      </c>
    </row>
    <row r="29" spans="2:8" ht="14.25" customHeight="1" x14ac:dyDescent="0.45">
      <c r="B29" s="9" t="s">
        <v>59</v>
      </c>
      <c r="C29" s="14">
        <v>0.05</v>
      </c>
      <c r="D29" s="15">
        <f>D12/((1-C12)/C29)</f>
        <v>134550000.00000003</v>
      </c>
      <c r="E29" s="2"/>
      <c r="F29" s="2"/>
      <c r="H29" s="9" t="s">
        <v>64</v>
      </c>
    </row>
    <row r="30" spans="2:8" ht="14.25" customHeight="1" x14ac:dyDescent="0.45">
      <c r="B30" s="10" t="s">
        <v>53</v>
      </c>
      <c r="C30" s="14"/>
      <c r="D30" s="20">
        <f>D27+D28+D29</f>
        <v>500526000</v>
      </c>
      <c r="E30" s="2"/>
      <c r="F30" s="2"/>
    </row>
    <row r="31" spans="2:8" ht="14.25" customHeight="1" x14ac:dyDescent="0.45">
      <c r="D31" s="2"/>
      <c r="E31" s="2"/>
      <c r="F31" s="2"/>
    </row>
    <row r="32" spans="2:8" ht="14.25" customHeight="1" x14ac:dyDescent="0.45">
      <c r="B32" s="9" t="s">
        <v>65</v>
      </c>
      <c r="D32" s="20">
        <f>D30+D24</f>
        <v>608166000</v>
      </c>
      <c r="E32" s="2"/>
      <c r="F32" s="2"/>
    </row>
    <row r="33" spans="2:8" ht="14.25" customHeight="1" x14ac:dyDescent="0.45">
      <c r="D33" s="2"/>
      <c r="E33" s="2"/>
      <c r="F33" s="2"/>
    </row>
    <row r="34" spans="2:8" ht="14.25" customHeight="1" x14ac:dyDescent="0.45">
      <c r="B34" s="9" t="s">
        <v>66</v>
      </c>
      <c r="C34" s="14">
        <v>0.5</v>
      </c>
      <c r="D34" s="15">
        <f>D32*C34</f>
        <v>304083000</v>
      </c>
      <c r="E34" s="2"/>
      <c r="F34" s="2"/>
      <c r="H34" s="9" t="s">
        <v>67</v>
      </c>
    </row>
    <row r="35" spans="2:8" ht="14.25" customHeight="1" x14ac:dyDescent="0.45">
      <c r="C35" s="14"/>
      <c r="D35" s="2"/>
      <c r="E35" s="2"/>
      <c r="F35" s="2"/>
    </row>
    <row r="36" spans="2:8" ht="14.25" customHeight="1" x14ac:dyDescent="0.45">
      <c r="B36" s="9" t="s">
        <v>68</v>
      </c>
      <c r="C36" s="14">
        <f>1-C34</f>
        <v>0.5</v>
      </c>
      <c r="D36" s="20">
        <f>C36*D32</f>
        <v>304083000</v>
      </c>
      <c r="E36" s="2"/>
      <c r="F36" s="2"/>
    </row>
    <row r="37" spans="2:8" ht="14.25" customHeight="1" x14ac:dyDescent="0.45">
      <c r="B37" s="9" t="s">
        <v>69</v>
      </c>
      <c r="C37" s="14">
        <v>0.15</v>
      </c>
      <c r="D37" s="15">
        <f>C37*D36</f>
        <v>45612450</v>
      </c>
      <c r="E37" s="2"/>
      <c r="F37" s="2"/>
    </row>
    <row r="38" spans="2:8" ht="14.25" customHeight="1" x14ac:dyDescent="0.45">
      <c r="B38" s="38" t="s">
        <v>70</v>
      </c>
      <c r="C38" s="38"/>
      <c r="D38" s="39">
        <f>D36-D37</f>
        <v>258470550</v>
      </c>
      <c r="E38" s="2"/>
      <c r="F38" s="2"/>
      <c r="H38" s="9" t="s">
        <v>73</v>
      </c>
    </row>
    <row r="39" spans="2:8" ht="14.25" customHeight="1" x14ac:dyDescent="0.45">
      <c r="C39" s="14"/>
      <c r="D39" s="15"/>
      <c r="E39" s="2"/>
      <c r="F39" s="2"/>
    </row>
    <row r="40" spans="2:8" ht="14.25" customHeight="1" x14ac:dyDescent="0.45">
      <c r="C40" s="14"/>
      <c r="D40" s="15"/>
      <c r="E40" s="2"/>
      <c r="F40" s="2"/>
    </row>
    <row r="41" spans="2:8" ht="14.25" customHeight="1" x14ac:dyDescent="0.45">
      <c r="C41" s="14"/>
      <c r="D41" s="15"/>
      <c r="E41" s="2"/>
      <c r="F41" s="2"/>
    </row>
    <row r="42" spans="2:8" ht="14.25" customHeight="1" x14ac:dyDescent="0.45">
      <c r="D42" s="2"/>
      <c r="E42" s="2"/>
      <c r="F42" s="2"/>
    </row>
    <row r="43" spans="2:8" ht="14.25" customHeight="1" x14ac:dyDescent="0.45">
      <c r="D43" s="2"/>
      <c r="E43" s="2"/>
      <c r="F43" s="2"/>
    </row>
    <row r="44" spans="2:8" ht="14.25" customHeight="1" x14ac:dyDescent="0.45">
      <c r="D44" s="2"/>
      <c r="E44" s="2"/>
      <c r="F44" s="2"/>
    </row>
    <row r="45" spans="2:8" ht="14.25" customHeight="1" x14ac:dyDescent="0.45">
      <c r="D45" s="2"/>
      <c r="E45" s="2"/>
      <c r="F45" s="2"/>
    </row>
    <row r="46" spans="2:8" ht="14.25" customHeight="1" x14ac:dyDescent="0.45">
      <c r="D46" s="2"/>
      <c r="E46" s="2"/>
      <c r="F46" s="2"/>
    </row>
    <row r="47" spans="2:8" ht="14.25" customHeight="1" x14ac:dyDescent="0.45">
      <c r="D47" s="2"/>
      <c r="E47" s="2"/>
      <c r="F47" s="2"/>
    </row>
    <row r="48" spans="2:8" ht="14.25" customHeight="1" x14ac:dyDescent="0.45">
      <c r="D48" s="2"/>
      <c r="E48" s="2"/>
      <c r="F48" s="2"/>
    </row>
    <row r="49" spans="4:6" ht="14.25" customHeight="1" x14ac:dyDescent="0.45">
      <c r="D49" s="2"/>
      <c r="E49" s="2"/>
      <c r="F49" s="2"/>
    </row>
    <row r="50" spans="4:6" ht="14.25" customHeight="1" x14ac:dyDescent="0.45">
      <c r="D50" s="2"/>
      <c r="E50" s="2"/>
      <c r="F50" s="2"/>
    </row>
    <row r="51" spans="4:6" ht="14.25" customHeight="1" x14ac:dyDescent="0.45">
      <c r="D51" s="2"/>
      <c r="E51" s="2"/>
      <c r="F51" s="2"/>
    </row>
    <row r="52" spans="4:6" ht="14.25" customHeight="1" x14ac:dyDescent="0.45">
      <c r="D52" s="2"/>
      <c r="E52" s="2"/>
      <c r="F52" s="2"/>
    </row>
    <row r="53" spans="4:6" ht="14.25" customHeight="1" x14ac:dyDescent="0.45">
      <c r="D53" s="2"/>
      <c r="E53" s="2"/>
      <c r="F53" s="2"/>
    </row>
    <row r="54" spans="4:6" ht="14.25" customHeight="1" x14ac:dyDescent="0.45">
      <c r="D54" s="2"/>
      <c r="E54" s="2"/>
      <c r="F54" s="2"/>
    </row>
    <row r="55" spans="4:6" ht="14.25" customHeight="1" x14ac:dyDescent="0.45">
      <c r="D55" s="2"/>
      <c r="E55" s="2"/>
      <c r="F55" s="2"/>
    </row>
    <row r="56" spans="4:6" ht="14.25" customHeight="1" x14ac:dyDescent="0.45">
      <c r="D56" s="2"/>
      <c r="E56" s="2"/>
      <c r="F56" s="2"/>
    </row>
    <row r="57" spans="4:6" ht="14.25" customHeight="1" x14ac:dyDescent="0.45">
      <c r="D57" s="2"/>
      <c r="E57" s="2"/>
      <c r="F57" s="2"/>
    </row>
    <row r="58" spans="4:6" ht="14.25" customHeight="1" x14ac:dyDescent="0.45">
      <c r="D58" s="2"/>
      <c r="E58" s="2"/>
      <c r="F58" s="2"/>
    </row>
    <row r="59" spans="4:6" ht="14.25" customHeight="1" x14ac:dyDescent="0.45">
      <c r="D59" s="2"/>
      <c r="E59" s="2"/>
      <c r="F59" s="2"/>
    </row>
    <row r="60" spans="4:6" ht="14.25" customHeight="1" x14ac:dyDescent="0.45">
      <c r="D60" s="2"/>
      <c r="E60" s="2"/>
      <c r="F60" s="2"/>
    </row>
    <row r="61" spans="4:6" ht="14.25" customHeight="1" x14ac:dyDescent="0.45">
      <c r="D61" s="2"/>
      <c r="E61" s="2"/>
      <c r="F61" s="2"/>
    </row>
    <row r="62" spans="4:6" ht="14.25" customHeight="1" x14ac:dyDescent="0.45">
      <c r="D62" s="2"/>
      <c r="E62" s="2"/>
      <c r="F62" s="2"/>
    </row>
    <row r="63" spans="4:6" ht="14.25" customHeight="1" x14ac:dyDescent="0.45">
      <c r="D63" s="2"/>
      <c r="E63" s="2"/>
      <c r="F63" s="2"/>
    </row>
    <row r="64" spans="4:6" ht="14.25" customHeight="1" x14ac:dyDescent="0.45">
      <c r="D64" s="2"/>
      <c r="E64" s="2"/>
      <c r="F64" s="2"/>
    </row>
    <row r="65" spans="4:6" ht="14.25" customHeight="1" x14ac:dyDescent="0.45">
      <c r="D65" s="2"/>
      <c r="E65" s="2"/>
      <c r="F65" s="2"/>
    </row>
    <row r="66" spans="4:6" ht="14.25" customHeight="1" x14ac:dyDescent="0.45">
      <c r="D66" s="2"/>
      <c r="E66" s="2"/>
      <c r="F66" s="2"/>
    </row>
    <row r="67" spans="4:6" ht="14.25" customHeight="1" x14ac:dyDescent="0.45">
      <c r="D67" s="2"/>
      <c r="E67" s="2"/>
      <c r="F67" s="2"/>
    </row>
    <row r="68" spans="4:6" ht="14.25" customHeight="1" x14ac:dyDescent="0.45">
      <c r="D68" s="2"/>
      <c r="E68" s="2"/>
      <c r="F68" s="2"/>
    </row>
    <row r="69" spans="4:6" ht="14.25" customHeight="1" x14ac:dyDescent="0.45">
      <c r="D69" s="2"/>
      <c r="E69" s="2"/>
      <c r="F69" s="2"/>
    </row>
    <row r="70" spans="4:6" ht="14.25" customHeight="1" x14ac:dyDescent="0.45">
      <c r="D70" s="2"/>
      <c r="E70" s="2"/>
      <c r="F70" s="2"/>
    </row>
    <row r="71" spans="4:6" ht="14.25" customHeight="1" x14ac:dyDescent="0.45">
      <c r="D71" s="2"/>
      <c r="E71" s="2"/>
      <c r="F71" s="2"/>
    </row>
    <row r="72" spans="4:6" ht="14.25" customHeight="1" x14ac:dyDescent="0.45">
      <c r="D72" s="2"/>
      <c r="E72" s="2"/>
      <c r="F72" s="2"/>
    </row>
    <row r="73" spans="4:6" ht="14.25" customHeight="1" x14ac:dyDescent="0.45">
      <c r="D73" s="2"/>
      <c r="E73" s="2"/>
      <c r="F73" s="2"/>
    </row>
    <row r="74" spans="4:6" ht="14.25" customHeight="1" x14ac:dyDescent="0.45">
      <c r="D74" s="2"/>
      <c r="E74" s="2"/>
      <c r="F74" s="2"/>
    </row>
    <row r="75" spans="4:6" ht="14.25" customHeight="1" x14ac:dyDescent="0.45">
      <c r="D75" s="2"/>
      <c r="E75" s="2"/>
      <c r="F75" s="2"/>
    </row>
    <row r="76" spans="4:6" ht="14.25" customHeight="1" x14ac:dyDescent="0.45">
      <c r="D76" s="2"/>
      <c r="E76" s="2"/>
      <c r="F76" s="2"/>
    </row>
    <row r="77" spans="4:6" ht="14.25" customHeight="1" x14ac:dyDescent="0.45">
      <c r="D77" s="2"/>
      <c r="E77" s="2"/>
      <c r="F77" s="2"/>
    </row>
    <row r="78" spans="4:6" ht="14.25" customHeight="1" x14ac:dyDescent="0.45">
      <c r="D78" s="2"/>
      <c r="E78" s="2"/>
      <c r="F78" s="2"/>
    </row>
    <row r="79" spans="4:6" ht="14.25" customHeight="1" x14ac:dyDescent="0.45">
      <c r="D79" s="2"/>
      <c r="E79" s="2"/>
      <c r="F79" s="2"/>
    </row>
    <row r="80" spans="4:6" ht="14.25" customHeight="1" x14ac:dyDescent="0.45">
      <c r="D80" s="2"/>
      <c r="E80" s="2"/>
      <c r="F80" s="2"/>
    </row>
    <row r="81" spans="4:6" ht="14.25" customHeight="1" x14ac:dyDescent="0.45">
      <c r="D81" s="2"/>
      <c r="E81" s="2"/>
      <c r="F81" s="2"/>
    </row>
    <row r="82" spans="4:6" ht="14.25" customHeight="1" x14ac:dyDescent="0.45">
      <c r="D82" s="2"/>
      <c r="E82" s="2"/>
      <c r="F82" s="2"/>
    </row>
    <row r="83" spans="4:6" ht="14.25" customHeight="1" x14ac:dyDescent="0.45">
      <c r="D83" s="2"/>
      <c r="E83" s="2"/>
      <c r="F83" s="2"/>
    </row>
    <row r="84" spans="4:6" ht="14.25" customHeight="1" x14ac:dyDescent="0.45">
      <c r="D84" s="2"/>
      <c r="E84" s="2"/>
      <c r="F84" s="2"/>
    </row>
    <row r="85" spans="4:6" ht="14.25" customHeight="1" x14ac:dyDescent="0.45">
      <c r="D85" s="2"/>
      <c r="E85" s="2"/>
      <c r="F85" s="2"/>
    </row>
    <row r="86" spans="4:6" ht="14.25" customHeight="1" x14ac:dyDescent="0.45">
      <c r="D86" s="2"/>
      <c r="E86" s="2"/>
      <c r="F86" s="2"/>
    </row>
    <row r="87" spans="4:6" ht="14.25" customHeight="1" x14ac:dyDescent="0.45">
      <c r="D87" s="2"/>
      <c r="E87" s="2"/>
      <c r="F87" s="2"/>
    </row>
    <row r="88" spans="4:6" ht="14.25" customHeight="1" x14ac:dyDescent="0.45">
      <c r="D88" s="2"/>
      <c r="E88" s="2"/>
      <c r="F88" s="2"/>
    </row>
    <row r="89" spans="4:6" ht="14.25" customHeight="1" x14ac:dyDescent="0.45">
      <c r="D89" s="2"/>
      <c r="E89" s="2"/>
      <c r="F89" s="2"/>
    </row>
    <row r="90" spans="4:6" ht="14.25" customHeight="1" x14ac:dyDescent="0.45">
      <c r="D90" s="2"/>
      <c r="E90" s="2"/>
      <c r="F90" s="2"/>
    </row>
    <row r="91" spans="4:6" ht="14.25" customHeight="1" x14ac:dyDescent="0.45">
      <c r="D91" s="2"/>
      <c r="E91" s="2"/>
      <c r="F91" s="2"/>
    </row>
    <row r="92" spans="4:6" ht="14.25" customHeight="1" x14ac:dyDescent="0.45">
      <c r="D92" s="2"/>
      <c r="E92" s="2"/>
      <c r="F92" s="2"/>
    </row>
    <row r="93" spans="4:6" ht="14.25" customHeight="1" x14ac:dyDescent="0.45">
      <c r="D93" s="2"/>
      <c r="E93" s="2"/>
      <c r="F93" s="2"/>
    </row>
    <row r="94" spans="4:6" ht="14.25" customHeight="1" x14ac:dyDescent="0.45">
      <c r="D94" s="2"/>
      <c r="E94" s="2"/>
      <c r="F94" s="2"/>
    </row>
    <row r="95" spans="4:6" ht="14.25" customHeight="1" x14ac:dyDescent="0.45">
      <c r="D95" s="2"/>
      <c r="E95" s="2"/>
      <c r="F95" s="2"/>
    </row>
    <row r="96" spans="4:6" ht="14.25" customHeight="1" x14ac:dyDescent="0.45">
      <c r="D96" s="2"/>
      <c r="E96" s="2"/>
      <c r="F96" s="2"/>
    </row>
    <row r="97" spans="4:6" ht="14.25" customHeight="1" x14ac:dyDescent="0.45">
      <c r="D97" s="2"/>
      <c r="E97" s="2"/>
      <c r="F97" s="2"/>
    </row>
    <row r="98" spans="4:6" ht="14.25" customHeight="1" x14ac:dyDescent="0.45">
      <c r="D98" s="2"/>
      <c r="E98" s="2"/>
      <c r="F98" s="2"/>
    </row>
    <row r="99" spans="4:6" ht="14.25" customHeight="1" x14ac:dyDescent="0.45">
      <c r="D99" s="2"/>
      <c r="E99" s="2"/>
      <c r="F99" s="2"/>
    </row>
    <row r="100" spans="4:6" ht="14.25" customHeight="1" x14ac:dyDescent="0.45">
      <c r="D100" s="2"/>
      <c r="E100" s="2"/>
      <c r="F100" s="2"/>
    </row>
    <row r="101" spans="4:6" ht="14.25" customHeight="1" x14ac:dyDescent="0.45">
      <c r="D101" s="2"/>
      <c r="E101" s="2"/>
      <c r="F101" s="2"/>
    </row>
    <row r="102" spans="4:6" ht="14.25" customHeight="1" x14ac:dyDescent="0.45">
      <c r="D102" s="2"/>
      <c r="E102" s="2"/>
      <c r="F102" s="2"/>
    </row>
    <row r="103" spans="4:6" ht="14.25" customHeight="1" x14ac:dyDescent="0.45">
      <c r="D103" s="2"/>
      <c r="E103" s="2"/>
      <c r="F103" s="2"/>
    </row>
    <row r="104" spans="4:6" ht="14.25" customHeight="1" x14ac:dyDescent="0.45">
      <c r="D104" s="2"/>
      <c r="E104" s="2"/>
      <c r="F104" s="2"/>
    </row>
    <row r="105" spans="4:6" ht="14.25" customHeight="1" x14ac:dyDescent="0.45">
      <c r="D105" s="2"/>
      <c r="E105" s="2"/>
      <c r="F105" s="2"/>
    </row>
    <row r="106" spans="4:6" ht="14.25" customHeight="1" x14ac:dyDescent="0.45">
      <c r="D106" s="2"/>
      <c r="E106" s="2"/>
      <c r="F106" s="2"/>
    </row>
    <row r="107" spans="4:6" ht="14.25" customHeight="1" x14ac:dyDescent="0.45">
      <c r="D107" s="2"/>
      <c r="E107" s="2"/>
      <c r="F107" s="2"/>
    </row>
    <row r="108" spans="4:6" ht="14.25" customHeight="1" x14ac:dyDescent="0.45">
      <c r="D108" s="2"/>
      <c r="E108" s="2"/>
      <c r="F108" s="2"/>
    </row>
    <row r="109" spans="4:6" ht="14.25" customHeight="1" x14ac:dyDescent="0.45">
      <c r="D109" s="2"/>
      <c r="E109" s="2"/>
      <c r="F109" s="2"/>
    </row>
    <row r="110" spans="4:6" ht="14.25" customHeight="1" x14ac:dyDescent="0.45">
      <c r="D110" s="2"/>
      <c r="E110" s="2"/>
      <c r="F110" s="2"/>
    </row>
    <row r="111" spans="4:6" ht="14.25" customHeight="1" x14ac:dyDescent="0.45">
      <c r="D111" s="2"/>
      <c r="E111" s="2"/>
      <c r="F111" s="2"/>
    </row>
    <row r="112" spans="4:6" ht="14.25" customHeight="1" x14ac:dyDescent="0.45">
      <c r="D112" s="2"/>
      <c r="E112" s="2"/>
      <c r="F112" s="2"/>
    </row>
    <row r="113" spans="4:6" ht="14.25" customHeight="1" x14ac:dyDescent="0.45">
      <c r="D113" s="2"/>
      <c r="E113" s="2"/>
      <c r="F113" s="2"/>
    </row>
    <row r="114" spans="4:6" ht="14.25" customHeight="1" x14ac:dyDescent="0.45">
      <c r="D114" s="2"/>
      <c r="E114" s="2"/>
      <c r="F114" s="2"/>
    </row>
    <row r="115" spans="4:6" ht="14.25" customHeight="1" x14ac:dyDescent="0.45">
      <c r="D115" s="2"/>
      <c r="E115" s="2"/>
      <c r="F115" s="2"/>
    </row>
    <row r="116" spans="4:6" ht="14.25" customHeight="1" x14ac:dyDescent="0.45">
      <c r="D116" s="2"/>
      <c r="E116" s="2"/>
      <c r="F116" s="2"/>
    </row>
    <row r="117" spans="4:6" ht="14.25" customHeight="1" x14ac:dyDescent="0.45">
      <c r="D117" s="2"/>
      <c r="E117" s="2"/>
      <c r="F117" s="2"/>
    </row>
    <row r="118" spans="4:6" ht="14.25" customHeight="1" x14ac:dyDescent="0.45">
      <c r="D118" s="2"/>
      <c r="E118" s="2"/>
      <c r="F118" s="2"/>
    </row>
    <row r="119" spans="4:6" ht="14.25" customHeight="1" x14ac:dyDescent="0.45">
      <c r="D119" s="2"/>
      <c r="E119" s="2"/>
      <c r="F119" s="2"/>
    </row>
    <row r="120" spans="4:6" ht="14.25" customHeight="1" x14ac:dyDescent="0.45">
      <c r="D120" s="2"/>
      <c r="E120" s="2"/>
      <c r="F120" s="2"/>
    </row>
    <row r="121" spans="4:6" ht="14.25" customHeight="1" x14ac:dyDescent="0.45">
      <c r="D121" s="2"/>
      <c r="E121" s="2"/>
      <c r="F121" s="2"/>
    </row>
    <row r="122" spans="4:6" ht="14.25" customHeight="1" x14ac:dyDescent="0.45">
      <c r="D122" s="2"/>
      <c r="E122" s="2"/>
      <c r="F122" s="2"/>
    </row>
    <row r="123" spans="4:6" ht="14.25" customHeight="1" x14ac:dyDescent="0.45">
      <c r="D123" s="2"/>
      <c r="E123" s="2"/>
      <c r="F123" s="2"/>
    </row>
    <row r="124" spans="4:6" ht="14.25" customHeight="1" x14ac:dyDescent="0.45">
      <c r="D124" s="2"/>
      <c r="E124" s="2"/>
      <c r="F124" s="2"/>
    </row>
    <row r="125" spans="4:6" ht="14.25" customHeight="1" x14ac:dyDescent="0.45">
      <c r="D125" s="2"/>
      <c r="E125" s="2"/>
      <c r="F125" s="2"/>
    </row>
    <row r="126" spans="4:6" ht="14.25" customHeight="1" x14ac:dyDescent="0.45">
      <c r="D126" s="2"/>
      <c r="E126" s="2"/>
      <c r="F126" s="2"/>
    </row>
    <row r="127" spans="4:6" ht="14.25" customHeight="1" x14ac:dyDescent="0.45">
      <c r="D127" s="2"/>
      <c r="E127" s="2"/>
      <c r="F127" s="2"/>
    </row>
    <row r="128" spans="4:6" ht="14.25" customHeight="1" x14ac:dyDescent="0.45">
      <c r="D128" s="2"/>
      <c r="E128" s="2"/>
      <c r="F128" s="2"/>
    </row>
    <row r="129" spans="4:6" ht="14.25" customHeight="1" x14ac:dyDescent="0.45">
      <c r="D129" s="2"/>
      <c r="E129" s="2"/>
      <c r="F129" s="2"/>
    </row>
    <row r="130" spans="4:6" ht="14.25" customHeight="1" x14ac:dyDescent="0.45">
      <c r="D130" s="2"/>
      <c r="E130" s="2"/>
      <c r="F130" s="2"/>
    </row>
    <row r="131" spans="4:6" ht="14.25" customHeight="1" x14ac:dyDescent="0.45">
      <c r="D131" s="2"/>
      <c r="E131" s="2"/>
      <c r="F131" s="2"/>
    </row>
    <row r="132" spans="4:6" ht="14.25" customHeight="1" x14ac:dyDescent="0.45">
      <c r="D132" s="2"/>
      <c r="E132" s="2"/>
      <c r="F132" s="2"/>
    </row>
    <row r="133" spans="4:6" ht="14.25" customHeight="1" x14ac:dyDescent="0.45">
      <c r="D133" s="2"/>
      <c r="E133" s="2"/>
      <c r="F133" s="2"/>
    </row>
    <row r="134" spans="4:6" ht="14.25" customHeight="1" x14ac:dyDescent="0.45">
      <c r="D134" s="2"/>
      <c r="E134" s="2"/>
      <c r="F134" s="2"/>
    </row>
    <row r="135" spans="4:6" ht="14.25" customHeight="1" x14ac:dyDescent="0.45">
      <c r="D135" s="2"/>
      <c r="E135" s="2"/>
      <c r="F135" s="2"/>
    </row>
    <row r="136" spans="4:6" ht="14.25" customHeight="1" x14ac:dyDescent="0.45">
      <c r="D136" s="2"/>
      <c r="E136" s="2"/>
      <c r="F136" s="2"/>
    </row>
    <row r="137" spans="4:6" ht="14.25" customHeight="1" x14ac:dyDescent="0.45">
      <c r="D137" s="2"/>
      <c r="E137" s="2"/>
      <c r="F137" s="2"/>
    </row>
    <row r="138" spans="4:6" ht="14.25" customHeight="1" x14ac:dyDescent="0.45">
      <c r="D138" s="2"/>
      <c r="E138" s="2"/>
      <c r="F138" s="2"/>
    </row>
    <row r="139" spans="4:6" ht="14.25" customHeight="1" x14ac:dyDescent="0.45">
      <c r="D139" s="2"/>
      <c r="E139" s="2"/>
      <c r="F139" s="2"/>
    </row>
    <row r="140" spans="4:6" ht="14.25" customHeight="1" x14ac:dyDescent="0.45">
      <c r="D140" s="2"/>
      <c r="E140" s="2"/>
      <c r="F140" s="2"/>
    </row>
    <row r="141" spans="4:6" ht="14.25" customHeight="1" x14ac:dyDescent="0.45">
      <c r="D141" s="2"/>
      <c r="E141" s="2"/>
      <c r="F141" s="2"/>
    </row>
    <row r="142" spans="4:6" ht="14.25" customHeight="1" x14ac:dyDescent="0.45">
      <c r="D142" s="2"/>
      <c r="E142" s="2"/>
      <c r="F142" s="2"/>
    </row>
    <row r="143" spans="4:6" ht="14.25" customHeight="1" x14ac:dyDescent="0.45">
      <c r="D143" s="2"/>
      <c r="E143" s="2"/>
      <c r="F143" s="2"/>
    </row>
    <row r="144" spans="4:6" ht="14.25" customHeight="1" x14ac:dyDescent="0.45">
      <c r="D144" s="2"/>
      <c r="E144" s="2"/>
      <c r="F144" s="2"/>
    </row>
    <row r="145" spans="4:6" ht="14.25" customHeight="1" x14ac:dyDescent="0.45">
      <c r="D145" s="2"/>
      <c r="E145" s="2"/>
      <c r="F145" s="2"/>
    </row>
    <row r="146" spans="4:6" ht="14.25" customHeight="1" x14ac:dyDescent="0.45">
      <c r="D146" s="2"/>
      <c r="E146" s="2"/>
      <c r="F146" s="2"/>
    </row>
    <row r="147" spans="4:6" ht="14.25" customHeight="1" x14ac:dyDescent="0.45">
      <c r="D147" s="2"/>
      <c r="E147" s="2"/>
      <c r="F147" s="2"/>
    </row>
    <row r="148" spans="4:6" ht="14.25" customHeight="1" x14ac:dyDescent="0.45">
      <c r="D148" s="2"/>
      <c r="E148" s="2"/>
      <c r="F148" s="2"/>
    </row>
    <row r="149" spans="4:6" ht="14.25" customHeight="1" x14ac:dyDescent="0.45">
      <c r="D149" s="2"/>
      <c r="E149" s="2"/>
      <c r="F149" s="2"/>
    </row>
    <row r="150" spans="4:6" ht="14.25" customHeight="1" x14ac:dyDescent="0.45">
      <c r="D150" s="2"/>
      <c r="E150" s="2"/>
      <c r="F150" s="2"/>
    </row>
    <row r="151" spans="4:6" ht="14.25" customHeight="1" x14ac:dyDescent="0.45">
      <c r="D151" s="2"/>
      <c r="E151" s="2"/>
      <c r="F151" s="2"/>
    </row>
    <row r="152" spans="4:6" ht="14.25" customHeight="1" x14ac:dyDescent="0.45">
      <c r="D152" s="2"/>
      <c r="E152" s="2"/>
      <c r="F152" s="2"/>
    </row>
    <row r="153" spans="4:6" ht="14.25" customHeight="1" x14ac:dyDescent="0.45">
      <c r="D153" s="2"/>
      <c r="E153" s="2"/>
      <c r="F153" s="2"/>
    </row>
    <row r="154" spans="4:6" ht="14.25" customHeight="1" x14ac:dyDescent="0.45">
      <c r="D154" s="2"/>
      <c r="E154" s="2"/>
      <c r="F154" s="2"/>
    </row>
    <row r="155" spans="4:6" ht="14.25" customHeight="1" x14ac:dyDescent="0.45">
      <c r="D155" s="2"/>
      <c r="E155" s="2"/>
      <c r="F155" s="2"/>
    </row>
    <row r="156" spans="4:6" ht="14.25" customHeight="1" x14ac:dyDescent="0.45">
      <c r="D156" s="2"/>
      <c r="E156" s="2"/>
      <c r="F156" s="2"/>
    </row>
    <row r="157" spans="4:6" ht="14.25" customHeight="1" x14ac:dyDescent="0.45">
      <c r="D157" s="2"/>
      <c r="E157" s="2"/>
      <c r="F157" s="2"/>
    </row>
    <row r="158" spans="4:6" ht="14.25" customHeight="1" x14ac:dyDescent="0.45">
      <c r="D158" s="2"/>
      <c r="E158" s="2"/>
      <c r="F158" s="2"/>
    </row>
    <row r="159" spans="4:6" ht="14.25" customHeight="1" x14ac:dyDescent="0.45">
      <c r="D159" s="2"/>
      <c r="E159" s="2"/>
      <c r="F159" s="2"/>
    </row>
    <row r="160" spans="4:6" ht="14.25" customHeight="1" x14ac:dyDescent="0.45">
      <c r="D160" s="2"/>
      <c r="E160" s="2"/>
      <c r="F160" s="2"/>
    </row>
    <row r="161" spans="4:6" ht="14.25" customHeight="1" x14ac:dyDescent="0.45">
      <c r="D161" s="2"/>
      <c r="E161" s="2"/>
      <c r="F161" s="2"/>
    </row>
    <row r="162" spans="4:6" ht="14.25" customHeight="1" x14ac:dyDescent="0.45">
      <c r="D162" s="2"/>
      <c r="E162" s="2"/>
      <c r="F162" s="2"/>
    </row>
    <row r="163" spans="4:6" ht="14.25" customHeight="1" x14ac:dyDescent="0.45">
      <c r="D163" s="2"/>
      <c r="E163" s="2"/>
      <c r="F163" s="2"/>
    </row>
    <row r="164" spans="4:6" ht="14.25" customHeight="1" x14ac:dyDescent="0.45">
      <c r="D164" s="2"/>
      <c r="E164" s="2"/>
      <c r="F164" s="2"/>
    </row>
    <row r="165" spans="4:6" ht="14.25" customHeight="1" x14ac:dyDescent="0.45">
      <c r="D165" s="2"/>
      <c r="E165" s="2"/>
      <c r="F165" s="2"/>
    </row>
    <row r="166" spans="4:6" ht="14.25" customHeight="1" x14ac:dyDescent="0.45">
      <c r="D166" s="2"/>
      <c r="E166" s="2"/>
      <c r="F166" s="2"/>
    </row>
    <row r="167" spans="4:6" ht="14.25" customHeight="1" x14ac:dyDescent="0.45">
      <c r="D167" s="2"/>
      <c r="E167" s="2"/>
      <c r="F167" s="2"/>
    </row>
    <row r="168" spans="4:6" ht="14.25" customHeight="1" x14ac:dyDescent="0.45">
      <c r="D168" s="2"/>
      <c r="E168" s="2"/>
      <c r="F168" s="2"/>
    </row>
    <row r="169" spans="4:6" ht="14.25" customHeight="1" x14ac:dyDescent="0.45">
      <c r="D169" s="2"/>
      <c r="E169" s="2"/>
      <c r="F169" s="2"/>
    </row>
    <row r="170" spans="4:6" ht="14.25" customHeight="1" x14ac:dyDescent="0.45">
      <c r="D170" s="2"/>
      <c r="E170" s="2"/>
      <c r="F170" s="2"/>
    </row>
    <row r="171" spans="4:6" ht="14.25" customHeight="1" x14ac:dyDescent="0.45">
      <c r="D171" s="2"/>
      <c r="E171" s="2"/>
      <c r="F171" s="2"/>
    </row>
    <row r="172" spans="4:6" ht="14.25" customHeight="1" x14ac:dyDescent="0.45">
      <c r="D172" s="2"/>
      <c r="E172" s="2"/>
      <c r="F172" s="2"/>
    </row>
    <row r="173" spans="4:6" ht="14.25" customHeight="1" x14ac:dyDescent="0.45">
      <c r="D173" s="2"/>
      <c r="E173" s="2"/>
      <c r="F173" s="2"/>
    </row>
    <row r="174" spans="4:6" ht="14.25" customHeight="1" x14ac:dyDescent="0.45">
      <c r="D174" s="2"/>
      <c r="E174" s="2"/>
      <c r="F174" s="2"/>
    </row>
    <row r="175" spans="4:6" ht="14.25" customHeight="1" x14ac:dyDescent="0.45">
      <c r="D175" s="2"/>
      <c r="E175" s="2"/>
      <c r="F175" s="2"/>
    </row>
    <row r="176" spans="4:6" ht="14.25" customHeight="1" x14ac:dyDescent="0.45">
      <c r="D176" s="2"/>
      <c r="E176" s="2"/>
      <c r="F176" s="2"/>
    </row>
    <row r="177" spans="4:6" ht="14.25" customHeight="1" x14ac:dyDescent="0.45">
      <c r="D177" s="2"/>
      <c r="E177" s="2"/>
      <c r="F177" s="2"/>
    </row>
    <row r="178" spans="4:6" ht="14.25" customHeight="1" x14ac:dyDescent="0.45">
      <c r="D178" s="2"/>
      <c r="E178" s="2"/>
      <c r="F178" s="2"/>
    </row>
    <row r="179" spans="4:6" ht="14.25" customHeight="1" x14ac:dyDescent="0.45">
      <c r="D179" s="2"/>
      <c r="E179" s="2"/>
      <c r="F179" s="2"/>
    </row>
    <row r="180" spans="4:6" ht="14.25" customHeight="1" x14ac:dyDescent="0.45">
      <c r="D180" s="2"/>
      <c r="E180" s="2"/>
      <c r="F180" s="2"/>
    </row>
    <row r="181" spans="4:6" ht="14.25" customHeight="1" x14ac:dyDescent="0.45">
      <c r="D181" s="2"/>
      <c r="E181" s="2"/>
      <c r="F181" s="2"/>
    </row>
    <row r="182" spans="4:6" ht="14.25" customHeight="1" x14ac:dyDescent="0.45">
      <c r="D182" s="2"/>
      <c r="E182" s="2"/>
      <c r="F182" s="2"/>
    </row>
    <row r="183" spans="4:6" ht="14.25" customHeight="1" x14ac:dyDescent="0.45">
      <c r="D183" s="2"/>
      <c r="E183" s="2"/>
      <c r="F183" s="2"/>
    </row>
    <row r="184" spans="4:6" ht="14.25" customHeight="1" x14ac:dyDescent="0.45">
      <c r="D184" s="2"/>
      <c r="E184" s="2"/>
      <c r="F184" s="2"/>
    </row>
    <row r="185" spans="4:6" ht="14.25" customHeight="1" x14ac:dyDescent="0.45">
      <c r="D185" s="2"/>
      <c r="E185" s="2"/>
      <c r="F185" s="2"/>
    </row>
    <row r="186" spans="4:6" ht="14.25" customHeight="1" x14ac:dyDescent="0.45">
      <c r="D186" s="2"/>
      <c r="E186" s="2"/>
      <c r="F186" s="2"/>
    </row>
    <row r="187" spans="4:6" ht="14.25" customHeight="1" x14ac:dyDescent="0.45">
      <c r="D187" s="2"/>
      <c r="E187" s="2"/>
      <c r="F187" s="2"/>
    </row>
    <row r="188" spans="4:6" ht="14.25" customHeight="1" x14ac:dyDescent="0.45">
      <c r="D188" s="2"/>
      <c r="E188" s="2"/>
      <c r="F188" s="2"/>
    </row>
    <row r="189" spans="4:6" ht="14.25" customHeight="1" x14ac:dyDescent="0.45">
      <c r="D189" s="2"/>
      <c r="E189" s="2"/>
      <c r="F189" s="2"/>
    </row>
    <row r="190" spans="4:6" ht="14.25" customHeight="1" x14ac:dyDescent="0.45">
      <c r="D190" s="2"/>
      <c r="E190" s="2"/>
      <c r="F190" s="2"/>
    </row>
    <row r="191" spans="4:6" ht="14.25" customHeight="1" x14ac:dyDescent="0.45">
      <c r="D191" s="2"/>
      <c r="E191" s="2"/>
      <c r="F191" s="2"/>
    </row>
    <row r="192" spans="4:6" ht="14.25" customHeight="1" x14ac:dyDescent="0.45">
      <c r="D192" s="2"/>
      <c r="E192" s="2"/>
      <c r="F192" s="2"/>
    </row>
    <row r="193" spans="4:6" ht="14.25" customHeight="1" x14ac:dyDescent="0.45">
      <c r="D193" s="2"/>
      <c r="E193" s="2"/>
      <c r="F193" s="2"/>
    </row>
    <row r="194" spans="4:6" ht="14.25" customHeight="1" x14ac:dyDescent="0.45">
      <c r="D194" s="2"/>
      <c r="E194" s="2"/>
      <c r="F194" s="2"/>
    </row>
    <row r="195" spans="4:6" ht="14.25" customHeight="1" x14ac:dyDescent="0.45">
      <c r="D195" s="2"/>
      <c r="E195" s="2"/>
      <c r="F195" s="2"/>
    </row>
    <row r="196" spans="4:6" ht="14.25" customHeight="1" x14ac:dyDescent="0.45">
      <c r="D196" s="2"/>
      <c r="E196" s="2"/>
      <c r="F196" s="2"/>
    </row>
    <row r="197" spans="4:6" ht="14.25" customHeight="1" x14ac:dyDescent="0.45">
      <c r="D197" s="2"/>
      <c r="E197" s="2"/>
      <c r="F197" s="2"/>
    </row>
    <row r="198" spans="4:6" ht="14.25" customHeight="1" x14ac:dyDescent="0.45">
      <c r="D198" s="2"/>
      <c r="E198" s="2"/>
      <c r="F198" s="2"/>
    </row>
    <row r="199" spans="4:6" ht="14.25" customHeight="1" x14ac:dyDescent="0.45">
      <c r="D199" s="2"/>
      <c r="E199" s="2"/>
      <c r="F199" s="2"/>
    </row>
    <row r="200" spans="4:6" ht="14.25" customHeight="1" x14ac:dyDescent="0.45">
      <c r="D200" s="2"/>
      <c r="E200" s="2"/>
      <c r="F200" s="2"/>
    </row>
    <row r="201" spans="4:6" ht="14.25" customHeight="1" x14ac:dyDescent="0.45">
      <c r="D201" s="2"/>
      <c r="E201" s="2"/>
      <c r="F201" s="2"/>
    </row>
    <row r="202" spans="4:6" ht="14.25" customHeight="1" x14ac:dyDescent="0.45">
      <c r="D202" s="2"/>
      <c r="E202" s="2"/>
      <c r="F202" s="2"/>
    </row>
    <row r="203" spans="4:6" ht="14.25" customHeight="1" x14ac:dyDescent="0.45">
      <c r="D203" s="2"/>
      <c r="E203" s="2"/>
      <c r="F203" s="2"/>
    </row>
    <row r="204" spans="4:6" ht="14.25" customHeight="1" x14ac:dyDescent="0.45">
      <c r="D204" s="2"/>
      <c r="E204" s="2"/>
      <c r="F204" s="2"/>
    </row>
    <row r="205" spans="4:6" ht="14.25" customHeight="1" x14ac:dyDescent="0.45">
      <c r="D205" s="2"/>
      <c r="E205" s="2"/>
      <c r="F205" s="2"/>
    </row>
    <row r="206" spans="4:6" ht="14.25" customHeight="1" x14ac:dyDescent="0.45">
      <c r="D206" s="2"/>
      <c r="E206" s="2"/>
      <c r="F206" s="2"/>
    </row>
    <row r="207" spans="4:6" ht="14.25" customHeight="1" x14ac:dyDescent="0.45">
      <c r="D207" s="2"/>
      <c r="E207" s="2"/>
      <c r="F207" s="2"/>
    </row>
    <row r="208" spans="4:6" ht="14.25" customHeight="1" x14ac:dyDescent="0.45">
      <c r="D208" s="2"/>
      <c r="E208" s="2"/>
      <c r="F208" s="2"/>
    </row>
    <row r="209" spans="4:6" ht="14.25" customHeight="1" x14ac:dyDescent="0.45">
      <c r="D209" s="2"/>
      <c r="E209" s="2"/>
      <c r="F209" s="2"/>
    </row>
    <row r="210" spans="4:6" ht="14.25" customHeight="1" x14ac:dyDescent="0.45">
      <c r="D210" s="2"/>
      <c r="E210" s="2"/>
      <c r="F210" s="2"/>
    </row>
    <row r="211" spans="4:6" ht="14.25" customHeight="1" x14ac:dyDescent="0.45">
      <c r="D211" s="2"/>
      <c r="E211" s="2"/>
      <c r="F211" s="2"/>
    </row>
    <row r="212" spans="4:6" ht="14.25" customHeight="1" x14ac:dyDescent="0.45">
      <c r="D212" s="2"/>
      <c r="E212" s="2"/>
      <c r="F212" s="2"/>
    </row>
    <row r="213" spans="4:6" ht="14.25" customHeight="1" x14ac:dyDescent="0.45">
      <c r="D213" s="2"/>
      <c r="E213" s="2"/>
      <c r="F213" s="2"/>
    </row>
    <row r="214" spans="4:6" ht="14.25" customHeight="1" x14ac:dyDescent="0.45">
      <c r="D214" s="2"/>
      <c r="E214" s="2"/>
      <c r="F214" s="2"/>
    </row>
    <row r="215" spans="4:6" ht="14.25" customHeight="1" x14ac:dyDescent="0.45">
      <c r="D215" s="2"/>
      <c r="E215" s="2"/>
      <c r="F215" s="2"/>
    </row>
    <row r="216" spans="4:6" ht="14.25" customHeight="1" x14ac:dyDescent="0.45">
      <c r="D216" s="2"/>
      <c r="E216" s="2"/>
      <c r="F216" s="2"/>
    </row>
    <row r="217" spans="4:6" ht="14.25" customHeight="1" x14ac:dyDescent="0.45">
      <c r="D217" s="2"/>
      <c r="E217" s="2"/>
      <c r="F217" s="2"/>
    </row>
    <row r="218" spans="4:6" ht="14.25" customHeight="1" x14ac:dyDescent="0.45">
      <c r="D218" s="2"/>
      <c r="E218" s="2"/>
      <c r="F218" s="2"/>
    </row>
    <row r="219" spans="4:6" ht="14.25" customHeight="1" x14ac:dyDescent="0.45">
      <c r="D219" s="2"/>
      <c r="E219" s="2"/>
      <c r="F219" s="2"/>
    </row>
    <row r="220" spans="4:6" ht="14.25" customHeight="1" x14ac:dyDescent="0.45">
      <c r="D220" s="2"/>
      <c r="E220" s="2"/>
      <c r="F220" s="2"/>
    </row>
    <row r="221" spans="4:6" ht="14.25" customHeight="1" x14ac:dyDescent="0.45">
      <c r="D221" s="2"/>
      <c r="E221" s="2"/>
      <c r="F221" s="2"/>
    </row>
    <row r="222" spans="4:6" ht="14.25" customHeight="1" x14ac:dyDescent="0.45">
      <c r="D222" s="2"/>
      <c r="E222" s="2"/>
      <c r="F222" s="2"/>
    </row>
    <row r="223" spans="4:6" ht="14.25" customHeight="1" x14ac:dyDescent="0.45">
      <c r="D223" s="2"/>
      <c r="E223" s="2"/>
      <c r="F223" s="2"/>
    </row>
    <row r="224" spans="4:6" ht="14.25" customHeight="1" x14ac:dyDescent="0.45">
      <c r="D224" s="2"/>
      <c r="E224" s="2"/>
      <c r="F224" s="2"/>
    </row>
    <row r="225" spans="4:6" ht="14.25" customHeight="1" x14ac:dyDescent="0.45">
      <c r="D225" s="2"/>
      <c r="E225" s="2"/>
      <c r="F225" s="2"/>
    </row>
    <row r="226" spans="4:6" ht="14.25" customHeight="1" x14ac:dyDescent="0.45">
      <c r="D226" s="2"/>
      <c r="E226" s="2"/>
      <c r="F226" s="2"/>
    </row>
    <row r="227" spans="4:6" ht="14.25" customHeight="1" x14ac:dyDescent="0.45">
      <c r="D227" s="2"/>
      <c r="E227" s="2"/>
      <c r="F227" s="2"/>
    </row>
    <row r="228" spans="4:6" ht="14.25" customHeight="1" x14ac:dyDescent="0.45">
      <c r="D228" s="2"/>
      <c r="E228" s="2"/>
      <c r="F228" s="2"/>
    </row>
    <row r="229" spans="4:6" ht="14.25" customHeight="1" x14ac:dyDescent="0.45">
      <c r="D229" s="2"/>
      <c r="E229" s="2"/>
      <c r="F229" s="2"/>
    </row>
    <row r="230" spans="4:6" ht="14.25" customHeight="1" x14ac:dyDescent="0.45">
      <c r="D230" s="2"/>
      <c r="E230" s="2"/>
      <c r="F230" s="2"/>
    </row>
    <row r="231" spans="4:6" ht="14.25" customHeight="1" x14ac:dyDescent="0.45">
      <c r="D231" s="2"/>
      <c r="E231" s="2"/>
      <c r="F231" s="2"/>
    </row>
    <row r="232" spans="4:6" ht="14.25" customHeight="1" x14ac:dyDescent="0.45">
      <c r="D232" s="2"/>
      <c r="E232" s="2"/>
      <c r="F232" s="2"/>
    </row>
    <row r="233" spans="4:6" ht="14.25" customHeight="1" x14ac:dyDescent="0.45">
      <c r="D233" s="2"/>
      <c r="E233" s="2"/>
      <c r="F233" s="2"/>
    </row>
    <row r="234" spans="4:6" ht="14.25" customHeight="1" x14ac:dyDescent="0.45">
      <c r="D234" s="2"/>
      <c r="E234" s="2"/>
      <c r="F234" s="2"/>
    </row>
    <row r="235" spans="4:6" ht="14.25" customHeight="1" x14ac:dyDescent="0.45">
      <c r="D235" s="2"/>
      <c r="E235" s="2"/>
      <c r="F235" s="2"/>
    </row>
    <row r="236" spans="4:6" ht="14.25" customHeight="1" x14ac:dyDescent="0.45">
      <c r="D236" s="2"/>
      <c r="E236" s="2"/>
      <c r="F236" s="2"/>
    </row>
    <row r="237" spans="4:6" ht="14.25" customHeight="1" x14ac:dyDescent="0.45">
      <c r="D237" s="2"/>
      <c r="E237" s="2"/>
      <c r="F237" s="2"/>
    </row>
    <row r="238" spans="4:6" ht="14.25" customHeight="1" x14ac:dyDescent="0.45">
      <c r="D238" s="2"/>
      <c r="E238" s="2"/>
      <c r="F238" s="2"/>
    </row>
    <row r="239" spans="4:6" ht="14.25" customHeight="1" x14ac:dyDescent="0.45">
      <c r="D239" s="2"/>
      <c r="E239" s="2"/>
      <c r="F239" s="2"/>
    </row>
    <row r="240" spans="4:6" ht="14.25" customHeight="1" x14ac:dyDescent="0.45">
      <c r="D240" s="2"/>
      <c r="E240" s="2"/>
      <c r="F240" s="2"/>
    </row>
    <row r="241" spans="4:6" ht="14.25" customHeight="1" x14ac:dyDescent="0.45">
      <c r="D241" s="2"/>
      <c r="E241" s="2"/>
      <c r="F241" s="2"/>
    </row>
    <row r="242" spans="4:6" ht="14.25" customHeight="1" x14ac:dyDescent="0.45">
      <c r="D242" s="2"/>
      <c r="E242" s="2"/>
      <c r="F242" s="2"/>
    </row>
    <row r="243" spans="4:6" ht="14.25" customHeight="1" x14ac:dyDescent="0.45">
      <c r="D243" s="2"/>
      <c r="E243" s="2"/>
      <c r="F243" s="2"/>
    </row>
    <row r="244" spans="4:6" ht="14.25" customHeight="1" x14ac:dyDescent="0.45">
      <c r="D244" s="2"/>
      <c r="E244" s="2"/>
      <c r="F244" s="2"/>
    </row>
    <row r="245" spans="4:6" ht="14.25" customHeight="1" x14ac:dyDescent="0.45">
      <c r="D245" s="2"/>
      <c r="E245" s="2"/>
      <c r="F245" s="2"/>
    </row>
    <row r="246" spans="4:6" ht="14.25" customHeight="1" x14ac:dyDescent="0.45">
      <c r="D246" s="2"/>
      <c r="E246" s="2"/>
      <c r="F246" s="2"/>
    </row>
    <row r="247" spans="4:6" ht="14.25" customHeight="1" x14ac:dyDescent="0.45">
      <c r="D247" s="2"/>
      <c r="E247" s="2"/>
      <c r="F247" s="2"/>
    </row>
    <row r="248" spans="4:6" ht="14.25" customHeight="1" x14ac:dyDescent="0.45">
      <c r="D248" s="2"/>
      <c r="E248" s="2"/>
      <c r="F248" s="2"/>
    </row>
    <row r="249" spans="4:6" ht="14.25" customHeight="1" x14ac:dyDescent="0.45">
      <c r="D249" s="2"/>
      <c r="E249" s="2"/>
      <c r="F249" s="2"/>
    </row>
    <row r="250" spans="4:6" ht="14.25" customHeight="1" x14ac:dyDescent="0.45">
      <c r="D250" s="2"/>
      <c r="E250" s="2"/>
      <c r="F250" s="2"/>
    </row>
    <row r="251" spans="4:6" ht="14.25" customHeight="1" x14ac:dyDescent="0.45">
      <c r="D251" s="2"/>
      <c r="E251" s="2"/>
      <c r="F251" s="2"/>
    </row>
    <row r="252" spans="4:6" ht="14.25" customHeight="1" x14ac:dyDescent="0.45">
      <c r="D252" s="2"/>
      <c r="E252" s="2"/>
      <c r="F252" s="2"/>
    </row>
    <row r="253" spans="4:6" ht="14.25" customHeight="1" x14ac:dyDescent="0.45">
      <c r="D253" s="2"/>
      <c r="E253" s="2"/>
      <c r="F253" s="2"/>
    </row>
    <row r="254" spans="4:6" ht="14.25" customHeight="1" x14ac:dyDescent="0.45">
      <c r="D254" s="2"/>
      <c r="E254" s="2"/>
      <c r="F254" s="2"/>
    </row>
    <row r="255" spans="4:6" ht="14.25" customHeight="1" x14ac:dyDescent="0.45">
      <c r="D255" s="2"/>
      <c r="E255" s="2"/>
      <c r="F255" s="2"/>
    </row>
    <row r="256" spans="4:6" ht="14.25" customHeight="1" x14ac:dyDescent="0.45">
      <c r="D256" s="2"/>
      <c r="E256" s="2"/>
      <c r="F256" s="2"/>
    </row>
    <row r="257" spans="4:6" ht="14.25" customHeight="1" x14ac:dyDescent="0.45">
      <c r="D257" s="2"/>
      <c r="E257" s="2"/>
      <c r="F257" s="2"/>
    </row>
    <row r="258" spans="4:6" ht="14.25" customHeight="1" x14ac:dyDescent="0.45">
      <c r="D258" s="2"/>
      <c r="E258" s="2"/>
      <c r="F258" s="2"/>
    </row>
    <row r="259" spans="4:6" ht="14.25" customHeight="1" x14ac:dyDescent="0.45">
      <c r="D259" s="2"/>
      <c r="E259" s="2"/>
      <c r="F259" s="2"/>
    </row>
    <row r="260" spans="4:6" ht="14.25" customHeight="1" x14ac:dyDescent="0.45">
      <c r="D260" s="2"/>
      <c r="E260" s="2"/>
      <c r="F260" s="2"/>
    </row>
    <row r="261" spans="4:6" ht="14.25" customHeight="1" x14ac:dyDescent="0.45">
      <c r="D261" s="2"/>
      <c r="E261" s="2"/>
      <c r="F261" s="2"/>
    </row>
    <row r="262" spans="4:6" ht="14.25" customHeight="1" x14ac:dyDescent="0.45">
      <c r="D262" s="2"/>
      <c r="E262" s="2"/>
      <c r="F262" s="2"/>
    </row>
    <row r="263" spans="4:6" ht="14.25" customHeight="1" x14ac:dyDescent="0.45">
      <c r="D263" s="2"/>
      <c r="E263" s="2"/>
      <c r="F263" s="2"/>
    </row>
    <row r="264" spans="4:6" ht="14.25" customHeight="1" x14ac:dyDescent="0.45">
      <c r="D264" s="2"/>
      <c r="E264" s="2"/>
      <c r="F264" s="2"/>
    </row>
    <row r="265" spans="4:6" ht="14.25" customHeight="1" x14ac:dyDescent="0.45">
      <c r="D265" s="2"/>
      <c r="E265" s="2"/>
      <c r="F265" s="2"/>
    </row>
    <row r="266" spans="4:6" ht="14.25" customHeight="1" x14ac:dyDescent="0.45">
      <c r="D266" s="2"/>
      <c r="E266" s="2"/>
      <c r="F266" s="2"/>
    </row>
    <row r="267" spans="4:6" ht="14.25" customHeight="1" x14ac:dyDescent="0.45">
      <c r="D267" s="2"/>
      <c r="E267" s="2"/>
      <c r="F267" s="2"/>
    </row>
    <row r="268" spans="4:6" ht="14.25" customHeight="1" x14ac:dyDescent="0.45">
      <c r="D268" s="2"/>
      <c r="E268" s="2"/>
      <c r="F268" s="2"/>
    </row>
    <row r="269" spans="4:6" ht="14.25" customHeight="1" x14ac:dyDescent="0.45">
      <c r="D269" s="2"/>
      <c r="E269" s="2"/>
      <c r="F269" s="2"/>
    </row>
    <row r="270" spans="4:6" ht="14.25" customHeight="1" x14ac:dyDescent="0.45">
      <c r="D270" s="2"/>
      <c r="E270" s="2"/>
      <c r="F270" s="2"/>
    </row>
    <row r="271" spans="4:6" ht="14.25" customHeight="1" x14ac:dyDescent="0.45">
      <c r="D271" s="2"/>
      <c r="E271" s="2"/>
      <c r="F271" s="2"/>
    </row>
    <row r="272" spans="4:6" ht="14.25" customHeight="1" x14ac:dyDescent="0.45">
      <c r="D272" s="2"/>
      <c r="E272" s="2"/>
      <c r="F272" s="2"/>
    </row>
    <row r="273" spans="4:6" ht="14.25" customHeight="1" x14ac:dyDescent="0.45">
      <c r="D273" s="2"/>
      <c r="E273" s="2"/>
      <c r="F273" s="2"/>
    </row>
    <row r="274" spans="4:6" ht="14.25" customHeight="1" x14ac:dyDescent="0.45">
      <c r="D274" s="2"/>
      <c r="E274" s="2"/>
      <c r="F274" s="2"/>
    </row>
    <row r="275" spans="4:6" ht="14.25" customHeight="1" x14ac:dyDescent="0.45">
      <c r="D275" s="2"/>
      <c r="E275" s="2"/>
      <c r="F275" s="2"/>
    </row>
    <row r="276" spans="4:6" ht="14.25" customHeight="1" x14ac:dyDescent="0.45">
      <c r="D276" s="2"/>
      <c r="E276" s="2"/>
      <c r="F276" s="2"/>
    </row>
    <row r="277" spans="4:6" ht="14.25" customHeight="1" x14ac:dyDescent="0.45">
      <c r="D277" s="2"/>
      <c r="E277" s="2"/>
      <c r="F277" s="2"/>
    </row>
    <row r="278" spans="4:6" ht="14.25" customHeight="1" x14ac:dyDescent="0.45">
      <c r="D278" s="2"/>
      <c r="E278" s="2"/>
      <c r="F278" s="2"/>
    </row>
    <row r="279" spans="4:6" ht="14.25" customHeight="1" x14ac:dyDescent="0.45">
      <c r="D279" s="2"/>
      <c r="E279" s="2"/>
      <c r="F279" s="2"/>
    </row>
    <row r="280" spans="4:6" ht="14.25" customHeight="1" x14ac:dyDescent="0.45">
      <c r="D280" s="2"/>
      <c r="E280" s="2"/>
      <c r="F280" s="2"/>
    </row>
    <row r="281" spans="4:6" ht="14.25" customHeight="1" x14ac:dyDescent="0.45">
      <c r="D281" s="2"/>
      <c r="E281" s="2"/>
      <c r="F281" s="2"/>
    </row>
    <row r="282" spans="4:6" ht="14.25" customHeight="1" x14ac:dyDescent="0.45">
      <c r="D282" s="2"/>
      <c r="E282" s="2"/>
      <c r="F282" s="2"/>
    </row>
    <row r="283" spans="4:6" ht="14.25" customHeight="1" x14ac:dyDescent="0.45">
      <c r="D283" s="2"/>
      <c r="E283" s="2"/>
      <c r="F283" s="2"/>
    </row>
    <row r="284" spans="4:6" ht="14.25" customHeight="1" x14ac:dyDescent="0.45">
      <c r="D284" s="2"/>
      <c r="E284" s="2"/>
      <c r="F284" s="2"/>
    </row>
    <row r="285" spans="4:6" ht="14.25" customHeight="1" x14ac:dyDescent="0.45">
      <c r="D285" s="2"/>
      <c r="E285" s="2"/>
      <c r="F285" s="2"/>
    </row>
    <row r="286" spans="4:6" ht="14.25" customHeight="1" x14ac:dyDescent="0.45">
      <c r="D286" s="2"/>
      <c r="E286" s="2"/>
      <c r="F286" s="2"/>
    </row>
    <row r="287" spans="4:6" ht="14.25" customHeight="1" x14ac:dyDescent="0.45">
      <c r="D287" s="2"/>
      <c r="E287" s="2"/>
      <c r="F287" s="2"/>
    </row>
    <row r="288" spans="4:6" ht="14.25" customHeight="1" x14ac:dyDescent="0.45">
      <c r="D288" s="2"/>
      <c r="E288" s="2"/>
      <c r="F288" s="2"/>
    </row>
    <row r="289" spans="4:6" ht="14.25" customHeight="1" x14ac:dyDescent="0.45">
      <c r="D289" s="2"/>
      <c r="E289" s="2"/>
      <c r="F289" s="2"/>
    </row>
    <row r="290" spans="4:6" ht="14.25" customHeight="1" x14ac:dyDescent="0.45">
      <c r="D290" s="2"/>
      <c r="E290" s="2"/>
      <c r="F290" s="2"/>
    </row>
    <row r="291" spans="4:6" ht="14.25" customHeight="1" x14ac:dyDescent="0.45">
      <c r="D291" s="2"/>
      <c r="E291" s="2"/>
      <c r="F291" s="2"/>
    </row>
    <row r="292" spans="4:6" ht="14.25" customHeight="1" x14ac:dyDescent="0.45">
      <c r="D292" s="2"/>
      <c r="E292" s="2"/>
      <c r="F292" s="2"/>
    </row>
    <row r="293" spans="4:6" ht="14.25" customHeight="1" x14ac:dyDescent="0.45">
      <c r="D293" s="2"/>
      <c r="E293" s="2"/>
      <c r="F293" s="2"/>
    </row>
    <row r="294" spans="4:6" ht="14.25" customHeight="1" x14ac:dyDescent="0.45">
      <c r="D294" s="2"/>
      <c r="E294" s="2"/>
      <c r="F294" s="2"/>
    </row>
    <row r="295" spans="4:6" ht="14.25" customHeight="1" x14ac:dyDescent="0.45">
      <c r="D295" s="2"/>
      <c r="E295" s="2"/>
      <c r="F295" s="2"/>
    </row>
    <row r="296" spans="4:6" ht="14.25" customHeight="1" x14ac:dyDescent="0.45">
      <c r="D296" s="2"/>
      <c r="E296" s="2"/>
      <c r="F296" s="2"/>
    </row>
    <row r="297" spans="4:6" ht="14.25" customHeight="1" x14ac:dyDescent="0.45">
      <c r="D297" s="2"/>
      <c r="E297" s="2"/>
      <c r="F297" s="2"/>
    </row>
    <row r="298" spans="4:6" ht="14.25" customHeight="1" x14ac:dyDescent="0.45">
      <c r="D298" s="2"/>
      <c r="E298" s="2"/>
      <c r="F298" s="2"/>
    </row>
    <row r="299" spans="4:6" ht="14.25" customHeight="1" x14ac:dyDescent="0.45">
      <c r="D299" s="2"/>
      <c r="E299" s="2"/>
      <c r="F299" s="2"/>
    </row>
    <row r="300" spans="4:6" ht="14.25" customHeight="1" x14ac:dyDescent="0.45">
      <c r="D300" s="2"/>
      <c r="E300" s="2"/>
      <c r="F300" s="2"/>
    </row>
    <row r="301" spans="4:6" ht="14.25" customHeight="1" x14ac:dyDescent="0.45">
      <c r="D301" s="2"/>
      <c r="E301" s="2"/>
      <c r="F301" s="2"/>
    </row>
    <row r="302" spans="4:6" ht="14.25" customHeight="1" x14ac:dyDescent="0.45">
      <c r="D302" s="2"/>
      <c r="E302" s="2"/>
      <c r="F302" s="2"/>
    </row>
    <row r="303" spans="4:6" ht="14.25" customHeight="1" x14ac:dyDescent="0.45">
      <c r="D303" s="2"/>
      <c r="E303" s="2"/>
      <c r="F303" s="2"/>
    </row>
    <row r="304" spans="4:6" ht="14.25" customHeight="1" x14ac:dyDescent="0.45">
      <c r="D304" s="2"/>
      <c r="E304" s="2"/>
      <c r="F304" s="2"/>
    </row>
    <row r="305" spans="4:6" ht="14.25" customHeight="1" x14ac:dyDescent="0.45">
      <c r="D305" s="2"/>
      <c r="E305" s="2"/>
      <c r="F305" s="2"/>
    </row>
    <row r="306" spans="4:6" ht="14.25" customHeight="1" x14ac:dyDescent="0.45">
      <c r="D306" s="2"/>
      <c r="E306" s="2"/>
      <c r="F306" s="2"/>
    </row>
    <row r="307" spans="4:6" ht="14.25" customHeight="1" x14ac:dyDescent="0.45">
      <c r="D307" s="2"/>
      <c r="E307" s="2"/>
      <c r="F307" s="2"/>
    </row>
    <row r="308" spans="4:6" ht="14.25" customHeight="1" x14ac:dyDescent="0.45">
      <c r="D308" s="2"/>
      <c r="E308" s="2"/>
      <c r="F308" s="2"/>
    </row>
    <row r="309" spans="4:6" ht="14.25" customHeight="1" x14ac:dyDescent="0.45">
      <c r="D309" s="2"/>
      <c r="E309" s="2"/>
      <c r="F309" s="2"/>
    </row>
    <row r="310" spans="4:6" ht="14.25" customHeight="1" x14ac:dyDescent="0.45">
      <c r="D310" s="2"/>
      <c r="E310" s="2"/>
      <c r="F310" s="2"/>
    </row>
    <row r="311" spans="4:6" ht="14.25" customHeight="1" x14ac:dyDescent="0.45">
      <c r="D311" s="2"/>
      <c r="E311" s="2"/>
      <c r="F311" s="2"/>
    </row>
    <row r="312" spans="4:6" ht="14.25" customHeight="1" x14ac:dyDescent="0.45">
      <c r="D312" s="2"/>
      <c r="E312" s="2"/>
      <c r="F312" s="2"/>
    </row>
    <row r="313" spans="4:6" ht="14.25" customHeight="1" x14ac:dyDescent="0.45">
      <c r="D313" s="2"/>
      <c r="E313" s="2"/>
      <c r="F313" s="2"/>
    </row>
    <row r="314" spans="4:6" ht="14.25" customHeight="1" x14ac:dyDescent="0.45">
      <c r="D314" s="2"/>
      <c r="E314" s="2"/>
      <c r="F314" s="2"/>
    </row>
    <row r="315" spans="4:6" ht="14.25" customHeight="1" x14ac:dyDescent="0.45">
      <c r="D315" s="2"/>
      <c r="E315" s="2"/>
      <c r="F315" s="2"/>
    </row>
    <row r="316" spans="4:6" ht="14.25" customHeight="1" x14ac:dyDescent="0.45">
      <c r="D316" s="2"/>
      <c r="E316" s="2"/>
      <c r="F316" s="2"/>
    </row>
    <row r="317" spans="4:6" ht="14.25" customHeight="1" x14ac:dyDescent="0.45">
      <c r="D317" s="2"/>
      <c r="E317" s="2"/>
      <c r="F317" s="2"/>
    </row>
    <row r="318" spans="4:6" ht="14.25" customHeight="1" x14ac:dyDescent="0.45">
      <c r="D318" s="2"/>
      <c r="E318" s="2"/>
      <c r="F318" s="2"/>
    </row>
    <row r="319" spans="4:6" ht="14.25" customHeight="1" x14ac:dyDescent="0.45">
      <c r="D319" s="2"/>
      <c r="E319" s="2"/>
      <c r="F319" s="2"/>
    </row>
    <row r="320" spans="4:6" ht="14.25" customHeight="1" x14ac:dyDescent="0.45">
      <c r="D320" s="2"/>
      <c r="E320" s="2"/>
      <c r="F320" s="2"/>
    </row>
    <row r="321" spans="4:6" ht="14.25" customHeight="1" x14ac:dyDescent="0.45">
      <c r="D321" s="2"/>
      <c r="E321" s="2"/>
      <c r="F321" s="2"/>
    </row>
    <row r="322" spans="4:6" ht="14.25" customHeight="1" x14ac:dyDescent="0.45">
      <c r="D322" s="2"/>
      <c r="E322" s="2"/>
      <c r="F322" s="2"/>
    </row>
    <row r="323" spans="4:6" ht="14.25" customHeight="1" x14ac:dyDescent="0.45">
      <c r="D323" s="2"/>
      <c r="E323" s="2"/>
      <c r="F323" s="2"/>
    </row>
    <row r="324" spans="4:6" ht="14.25" customHeight="1" x14ac:dyDescent="0.45">
      <c r="D324" s="2"/>
      <c r="E324" s="2"/>
      <c r="F324" s="2"/>
    </row>
    <row r="325" spans="4:6" ht="14.25" customHeight="1" x14ac:dyDescent="0.45">
      <c r="D325" s="2"/>
      <c r="E325" s="2"/>
      <c r="F325" s="2"/>
    </row>
    <row r="326" spans="4:6" ht="14.25" customHeight="1" x14ac:dyDescent="0.45">
      <c r="D326" s="2"/>
      <c r="E326" s="2"/>
      <c r="F326" s="2"/>
    </row>
    <row r="327" spans="4:6" ht="14.25" customHeight="1" x14ac:dyDescent="0.45">
      <c r="D327" s="2"/>
      <c r="E327" s="2"/>
      <c r="F327" s="2"/>
    </row>
    <row r="328" spans="4:6" ht="14.25" customHeight="1" x14ac:dyDescent="0.45">
      <c r="D328" s="2"/>
      <c r="E328" s="2"/>
      <c r="F328" s="2"/>
    </row>
    <row r="329" spans="4:6" ht="14.25" customHeight="1" x14ac:dyDescent="0.45">
      <c r="D329" s="2"/>
      <c r="E329" s="2"/>
      <c r="F329" s="2"/>
    </row>
    <row r="330" spans="4:6" ht="14.25" customHeight="1" x14ac:dyDescent="0.45">
      <c r="D330" s="2"/>
      <c r="E330" s="2"/>
      <c r="F330" s="2"/>
    </row>
    <row r="331" spans="4:6" ht="14.25" customHeight="1" x14ac:dyDescent="0.45">
      <c r="D331" s="2"/>
      <c r="E331" s="2"/>
      <c r="F331" s="2"/>
    </row>
    <row r="332" spans="4:6" ht="14.25" customHeight="1" x14ac:dyDescent="0.45">
      <c r="D332" s="2"/>
      <c r="E332" s="2"/>
      <c r="F332" s="2"/>
    </row>
    <row r="333" spans="4:6" ht="14.25" customHeight="1" x14ac:dyDescent="0.45">
      <c r="D333" s="2"/>
      <c r="E333" s="2"/>
      <c r="F333" s="2"/>
    </row>
    <row r="334" spans="4:6" ht="14.25" customHeight="1" x14ac:dyDescent="0.45">
      <c r="D334" s="2"/>
      <c r="E334" s="2"/>
      <c r="F334" s="2"/>
    </row>
    <row r="335" spans="4:6" ht="14.25" customHeight="1" x14ac:dyDescent="0.45">
      <c r="D335" s="2"/>
      <c r="E335" s="2"/>
      <c r="F335" s="2"/>
    </row>
    <row r="336" spans="4:6" ht="14.25" customHeight="1" x14ac:dyDescent="0.45">
      <c r="D336" s="2"/>
      <c r="E336" s="2"/>
      <c r="F336" s="2"/>
    </row>
    <row r="337" spans="4:6" ht="14.25" customHeight="1" x14ac:dyDescent="0.45">
      <c r="D337" s="2"/>
      <c r="E337" s="2"/>
      <c r="F337" s="2"/>
    </row>
    <row r="338" spans="4:6" ht="14.25" customHeight="1" x14ac:dyDescent="0.45">
      <c r="D338" s="2"/>
      <c r="E338" s="2"/>
      <c r="F338" s="2"/>
    </row>
    <row r="339" spans="4:6" ht="14.25" customHeight="1" x14ac:dyDescent="0.45">
      <c r="D339" s="2"/>
      <c r="E339" s="2"/>
      <c r="F339" s="2"/>
    </row>
    <row r="340" spans="4:6" ht="14.25" customHeight="1" x14ac:dyDescent="0.45">
      <c r="D340" s="2"/>
      <c r="E340" s="2"/>
      <c r="F340" s="2"/>
    </row>
    <row r="341" spans="4:6" ht="14.25" customHeight="1" x14ac:dyDescent="0.45">
      <c r="D341" s="2"/>
      <c r="E341" s="2"/>
      <c r="F341" s="2"/>
    </row>
    <row r="342" spans="4:6" ht="14.25" customHeight="1" x14ac:dyDescent="0.45">
      <c r="D342" s="2"/>
      <c r="E342" s="2"/>
      <c r="F342" s="2"/>
    </row>
    <row r="343" spans="4:6" ht="14.25" customHeight="1" x14ac:dyDescent="0.45">
      <c r="D343" s="2"/>
      <c r="E343" s="2"/>
      <c r="F343" s="2"/>
    </row>
    <row r="344" spans="4:6" ht="14.25" customHeight="1" x14ac:dyDescent="0.45">
      <c r="D344" s="2"/>
      <c r="E344" s="2"/>
      <c r="F344" s="2"/>
    </row>
    <row r="345" spans="4:6" ht="14.25" customHeight="1" x14ac:dyDescent="0.45">
      <c r="D345" s="2"/>
      <c r="E345" s="2"/>
      <c r="F345" s="2"/>
    </row>
    <row r="346" spans="4:6" ht="14.25" customHeight="1" x14ac:dyDescent="0.45">
      <c r="D346" s="2"/>
      <c r="E346" s="2"/>
      <c r="F346" s="2"/>
    </row>
    <row r="347" spans="4:6" ht="14.25" customHeight="1" x14ac:dyDescent="0.45">
      <c r="D347" s="2"/>
      <c r="E347" s="2"/>
      <c r="F347" s="2"/>
    </row>
    <row r="348" spans="4:6" ht="14.25" customHeight="1" x14ac:dyDescent="0.45">
      <c r="D348" s="2"/>
      <c r="E348" s="2"/>
      <c r="F348" s="2"/>
    </row>
    <row r="349" spans="4:6" ht="14.25" customHeight="1" x14ac:dyDescent="0.45">
      <c r="D349" s="2"/>
      <c r="E349" s="2"/>
      <c r="F349" s="2"/>
    </row>
    <row r="350" spans="4:6" ht="14.25" customHeight="1" x14ac:dyDescent="0.45">
      <c r="D350" s="2"/>
      <c r="E350" s="2"/>
      <c r="F350" s="2"/>
    </row>
    <row r="351" spans="4:6" ht="14.25" customHeight="1" x14ac:dyDescent="0.45">
      <c r="D351" s="2"/>
      <c r="E351" s="2"/>
      <c r="F351" s="2"/>
    </row>
    <row r="352" spans="4:6" ht="14.25" customHeight="1" x14ac:dyDescent="0.45">
      <c r="D352" s="2"/>
      <c r="E352" s="2"/>
      <c r="F352" s="2"/>
    </row>
    <row r="353" spans="4:6" ht="14.25" customHeight="1" x14ac:dyDescent="0.45">
      <c r="D353" s="2"/>
      <c r="E353" s="2"/>
      <c r="F353" s="2"/>
    </row>
    <row r="354" spans="4:6" ht="14.25" customHeight="1" x14ac:dyDescent="0.45">
      <c r="D354" s="2"/>
      <c r="E354" s="2"/>
      <c r="F354" s="2"/>
    </row>
    <row r="355" spans="4:6" ht="14.25" customHeight="1" x14ac:dyDescent="0.45">
      <c r="D355" s="2"/>
      <c r="E355" s="2"/>
      <c r="F355" s="2"/>
    </row>
    <row r="356" spans="4:6" ht="14.25" customHeight="1" x14ac:dyDescent="0.45">
      <c r="D356" s="2"/>
      <c r="E356" s="2"/>
      <c r="F356" s="2"/>
    </row>
    <row r="357" spans="4:6" ht="14.25" customHeight="1" x14ac:dyDescent="0.45">
      <c r="D357" s="2"/>
      <c r="E357" s="2"/>
      <c r="F357" s="2"/>
    </row>
    <row r="358" spans="4:6" ht="14.25" customHeight="1" x14ac:dyDescent="0.45">
      <c r="D358" s="2"/>
      <c r="E358" s="2"/>
      <c r="F358" s="2"/>
    </row>
    <row r="359" spans="4:6" ht="14.25" customHeight="1" x14ac:dyDescent="0.45">
      <c r="D359" s="2"/>
      <c r="E359" s="2"/>
      <c r="F359" s="2"/>
    </row>
    <row r="360" spans="4:6" ht="14.25" customHeight="1" x14ac:dyDescent="0.45">
      <c r="D360" s="2"/>
      <c r="E360" s="2"/>
      <c r="F360" s="2"/>
    </row>
    <row r="361" spans="4:6" ht="14.25" customHeight="1" x14ac:dyDescent="0.45">
      <c r="D361" s="2"/>
      <c r="E361" s="2"/>
      <c r="F361" s="2"/>
    </row>
    <row r="362" spans="4:6" ht="14.25" customHeight="1" x14ac:dyDescent="0.45">
      <c r="D362" s="2"/>
      <c r="E362" s="2"/>
      <c r="F362" s="2"/>
    </row>
    <row r="363" spans="4:6" ht="14.25" customHeight="1" x14ac:dyDescent="0.45">
      <c r="D363" s="2"/>
      <c r="E363" s="2"/>
      <c r="F363" s="2"/>
    </row>
    <row r="364" spans="4:6" ht="14.25" customHeight="1" x14ac:dyDescent="0.45">
      <c r="D364" s="2"/>
      <c r="E364" s="2"/>
      <c r="F364" s="2"/>
    </row>
    <row r="365" spans="4:6" ht="14.25" customHeight="1" x14ac:dyDescent="0.45">
      <c r="D365" s="2"/>
      <c r="E365" s="2"/>
      <c r="F365" s="2"/>
    </row>
    <row r="366" spans="4:6" ht="14.25" customHeight="1" x14ac:dyDescent="0.45">
      <c r="D366" s="2"/>
      <c r="E366" s="2"/>
      <c r="F366" s="2"/>
    </row>
    <row r="367" spans="4:6" ht="14.25" customHeight="1" x14ac:dyDescent="0.45">
      <c r="D367" s="2"/>
      <c r="E367" s="2"/>
      <c r="F367" s="2"/>
    </row>
    <row r="368" spans="4:6" ht="14.25" customHeight="1" x14ac:dyDescent="0.45">
      <c r="D368" s="2"/>
      <c r="E368" s="2"/>
      <c r="F368" s="2"/>
    </row>
    <row r="369" spans="4:6" ht="14.25" customHeight="1" x14ac:dyDescent="0.45">
      <c r="D369" s="2"/>
      <c r="E369" s="2"/>
      <c r="F369" s="2"/>
    </row>
    <row r="370" spans="4:6" ht="14.25" customHeight="1" x14ac:dyDescent="0.45">
      <c r="D370" s="2"/>
      <c r="E370" s="2"/>
      <c r="F370" s="2"/>
    </row>
    <row r="371" spans="4:6" ht="14.25" customHeight="1" x14ac:dyDescent="0.45">
      <c r="D371" s="2"/>
      <c r="E371" s="2"/>
      <c r="F371" s="2"/>
    </row>
    <row r="372" spans="4:6" ht="14.25" customHeight="1" x14ac:dyDescent="0.45">
      <c r="D372" s="2"/>
      <c r="E372" s="2"/>
      <c r="F372" s="2"/>
    </row>
    <row r="373" spans="4:6" ht="14.25" customHeight="1" x14ac:dyDescent="0.45">
      <c r="D373" s="2"/>
      <c r="E373" s="2"/>
      <c r="F373" s="2"/>
    </row>
    <row r="374" spans="4:6" ht="14.25" customHeight="1" x14ac:dyDescent="0.45">
      <c r="D374" s="2"/>
      <c r="E374" s="2"/>
      <c r="F374" s="2"/>
    </row>
    <row r="375" spans="4:6" ht="14.25" customHeight="1" x14ac:dyDescent="0.45">
      <c r="D375" s="2"/>
      <c r="E375" s="2"/>
      <c r="F375" s="2"/>
    </row>
    <row r="376" spans="4:6" ht="14.25" customHeight="1" x14ac:dyDescent="0.45">
      <c r="D376" s="2"/>
      <c r="E376" s="2"/>
      <c r="F376" s="2"/>
    </row>
    <row r="377" spans="4:6" ht="14.25" customHeight="1" x14ac:dyDescent="0.45">
      <c r="D377" s="2"/>
      <c r="E377" s="2"/>
      <c r="F377" s="2"/>
    </row>
    <row r="378" spans="4:6" ht="14.25" customHeight="1" x14ac:dyDescent="0.45">
      <c r="D378" s="2"/>
      <c r="E378" s="2"/>
      <c r="F378" s="2"/>
    </row>
    <row r="379" spans="4:6" ht="14.25" customHeight="1" x14ac:dyDescent="0.45">
      <c r="D379" s="2"/>
      <c r="E379" s="2"/>
      <c r="F379" s="2"/>
    </row>
    <row r="380" spans="4:6" ht="14.25" customHeight="1" x14ac:dyDescent="0.45">
      <c r="D380" s="2"/>
      <c r="E380" s="2"/>
      <c r="F380" s="2"/>
    </row>
    <row r="381" spans="4:6" ht="14.25" customHeight="1" x14ac:dyDescent="0.45">
      <c r="D381" s="2"/>
      <c r="E381" s="2"/>
      <c r="F381" s="2"/>
    </row>
    <row r="382" spans="4:6" ht="14.25" customHeight="1" x14ac:dyDescent="0.45">
      <c r="D382" s="2"/>
      <c r="E382" s="2"/>
      <c r="F382" s="2"/>
    </row>
    <row r="383" spans="4:6" ht="14.25" customHeight="1" x14ac:dyDescent="0.45">
      <c r="D383" s="2"/>
      <c r="E383" s="2"/>
      <c r="F383" s="2"/>
    </row>
    <row r="384" spans="4:6" ht="14.25" customHeight="1" x14ac:dyDescent="0.45">
      <c r="D384" s="2"/>
      <c r="E384" s="2"/>
      <c r="F384" s="2"/>
    </row>
    <row r="385" spans="4:6" ht="14.25" customHeight="1" x14ac:dyDescent="0.45">
      <c r="D385" s="2"/>
      <c r="E385" s="2"/>
      <c r="F385" s="2"/>
    </row>
    <row r="386" spans="4:6" ht="14.25" customHeight="1" x14ac:dyDescent="0.45">
      <c r="D386" s="2"/>
      <c r="E386" s="2"/>
      <c r="F386" s="2"/>
    </row>
    <row r="387" spans="4:6" ht="14.25" customHeight="1" x14ac:dyDescent="0.45">
      <c r="D387" s="2"/>
      <c r="E387" s="2"/>
      <c r="F387" s="2"/>
    </row>
    <row r="388" spans="4:6" ht="14.25" customHeight="1" x14ac:dyDescent="0.45">
      <c r="D388" s="2"/>
      <c r="E388" s="2"/>
      <c r="F388" s="2"/>
    </row>
    <row r="389" spans="4:6" ht="14.25" customHeight="1" x14ac:dyDescent="0.45">
      <c r="D389" s="2"/>
      <c r="E389" s="2"/>
      <c r="F389" s="2"/>
    </row>
    <row r="390" spans="4:6" ht="14.25" customHeight="1" x14ac:dyDescent="0.45">
      <c r="D390" s="2"/>
      <c r="E390" s="2"/>
      <c r="F390" s="2"/>
    </row>
    <row r="391" spans="4:6" ht="14.25" customHeight="1" x14ac:dyDescent="0.45">
      <c r="D391" s="2"/>
      <c r="E391" s="2"/>
      <c r="F391" s="2"/>
    </row>
    <row r="392" spans="4:6" ht="14.25" customHeight="1" x14ac:dyDescent="0.45">
      <c r="D392" s="2"/>
      <c r="E392" s="2"/>
      <c r="F392" s="2"/>
    </row>
    <row r="393" spans="4:6" ht="14.25" customHeight="1" x14ac:dyDescent="0.45">
      <c r="D393" s="2"/>
      <c r="E393" s="2"/>
      <c r="F393" s="2"/>
    </row>
    <row r="394" spans="4:6" ht="14.25" customHeight="1" x14ac:dyDescent="0.45">
      <c r="D394" s="2"/>
      <c r="E394" s="2"/>
      <c r="F394" s="2"/>
    </row>
    <row r="395" spans="4:6" ht="14.25" customHeight="1" x14ac:dyDescent="0.45">
      <c r="D395" s="2"/>
      <c r="E395" s="2"/>
      <c r="F395" s="2"/>
    </row>
    <row r="396" spans="4:6" ht="14.25" customHeight="1" x14ac:dyDescent="0.45">
      <c r="D396" s="2"/>
      <c r="E396" s="2"/>
      <c r="F396" s="2"/>
    </row>
    <row r="397" spans="4:6" ht="14.25" customHeight="1" x14ac:dyDescent="0.45">
      <c r="D397" s="2"/>
      <c r="E397" s="2"/>
      <c r="F397" s="2"/>
    </row>
    <row r="398" spans="4:6" ht="14.25" customHeight="1" x14ac:dyDescent="0.45">
      <c r="D398" s="2"/>
      <c r="E398" s="2"/>
      <c r="F398" s="2"/>
    </row>
    <row r="399" spans="4:6" ht="14.25" customHeight="1" x14ac:dyDescent="0.45">
      <c r="D399" s="2"/>
      <c r="E399" s="2"/>
      <c r="F399" s="2"/>
    </row>
    <row r="400" spans="4:6" ht="14.25" customHeight="1" x14ac:dyDescent="0.45">
      <c r="D400" s="2"/>
      <c r="E400" s="2"/>
      <c r="F400" s="2"/>
    </row>
    <row r="401" spans="4:6" ht="14.25" customHeight="1" x14ac:dyDescent="0.45">
      <c r="D401" s="2"/>
      <c r="E401" s="2"/>
      <c r="F401" s="2"/>
    </row>
    <row r="402" spans="4:6" ht="14.25" customHeight="1" x14ac:dyDescent="0.45">
      <c r="D402" s="2"/>
      <c r="E402" s="2"/>
      <c r="F402" s="2"/>
    </row>
    <row r="403" spans="4:6" ht="14.25" customHeight="1" x14ac:dyDescent="0.45">
      <c r="D403" s="2"/>
      <c r="E403" s="2"/>
      <c r="F403" s="2"/>
    </row>
    <row r="404" spans="4:6" ht="14.25" customHeight="1" x14ac:dyDescent="0.45">
      <c r="D404" s="2"/>
      <c r="E404" s="2"/>
      <c r="F404" s="2"/>
    </row>
    <row r="405" spans="4:6" ht="14.25" customHeight="1" x14ac:dyDescent="0.45">
      <c r="D405" s="2"/>
      <c r="E405" s="2"/>
      <c r="F405" s="2"/>
    </row>
    <row r="406" spans="4:6" ht="14.25" customHeight="1" x14ac:dyDescent="0.45">
      <c r="D406" s="2"/>
      <c r="E406" s="2"/>
      <c r="F406" s="2"/>
    </row>
    <row r="407" spans="4:6" ht="14.25" customHeight="1" x14ac:dyDescent="0.45">
      <c r="D407" s="2"/>
      <c r="E407" s="2"/>
      <c r="F407" s="2"/>
    </row>
    <row r="408" spans="4:6" ht="14.25" customHeight="1" x14ac:dyDescent="0.45">
      <c r="D408" s="2"/>
      <c r="E408" s="2"/>
      <c r="F408" s="2"/>
    </row>
    <row r="409" spans="4:6" ht="14.25" customHeight="1" x14ac:dyDescent="0.45">
      <c r="D409" s="2"/>
      <c r="E409" s="2"/>
      <c r="F409" s="2"/>
    </row>
    <row r="410" spans="4:6" ht="14.25" customHeight="1" x14ac:dyDescent="0.45">
      <c r="D410" s="2"/>
      <c r="E410" s="2"/>
      <c r="F410" s="2"/>
    </row>
    <row r="411" spans="4:6" ht="14.25" customHeight="1" x14ac:dyDescent="0.45">
      <c r="D411" s="2"/>
      <c r="E411" s="2"/>
      <c r="F411" s="2"/>
    </row>
    <row r="412" spans="4:6" ht="14.25" customHeight="1" x14ac:dyDescent="0.45">
      <c r="D412" s="2"/>
      <c r="E412" s="2"/>
      <c r="F412" s="2"/>
    </row>
    <row r="413" spans="4:6" ht="14.25" customHeight="1" x14ac:dyDescent="0.45">
      <c r="D413" s="2"/>
      <c r="E413" s="2"/>
      <c r="F413" s="2"/>
    </row>
    <row r="414" spans="4:6" ht="14.25" customHeight="1" x14ac:dyDescent="0.45">
      <c r="D414" s="2"/>
      <c r="E414" s="2"/>
      <c r="F414" s="2"/>
    </row>
    <row r="415" spans="4:6" ht="14.25" customHeight="1" x14ac:dyDescent="0.45">
      <c r="D415" s="2"/>
      <c r="E415" s="2"/>
      <c r="F415" s="2"/>
    </row>
    <row r="416" spans="4:6" ht="14.25" customHeight="1" x14ac:dyDescent="0.45">
      <c r="D416" s="2"/>
      <c r="E416" s="2"/>
      <c r="F416" s="2"/>
    </row>
    <row r="417" spans="4:6" ht="14.25" customHeight="1" x14ac:dyDescent="0.45">
      <c r="D417" s="2"/>
      <c r="E417" s="2"/>
      <c r="F417" s="2"/>
    </row>
    <row r="418" spans="4:6" ht="14.25" customHeight="1" x14ac:dyDescent="0.45">
      <c r="D418" s="2"/>
      <c r="E418" s="2"/>
      <c r="F418" s="2"/>
    </row>
    <row r="419" spans="4:6" ht="14.25" customHeight="1" x14ac:dyDescent="0.45">
      <c r="D419" s="2"/>
      <c r="E419" s="2"/>
      <c r="F419" s="2"/>
    </row>
    <row r="420" spans="4:6" ht="14.25" customHeight="1" x14ac:dyDescent="0.45">
      <c r="D420" s="2"/>
      <c r="E420" s="2"/>
      <c r="F420" s="2"/>
    </row>
    <row r="421" spans="4:6" ht="14.25" customHeight="1" x14ac:dyDescent="0.45">
      <c r="D421" s="2"/>
      <c r="E421" s="2"/>
      <c r="F421" s="2"/>
    </row>
    <row r="422" spans="4:6" ht="14.25" customHeight="1" x14ac:dyDescent="0.45">
      <c r="D422" s="2"/>
      <c r="E422" s="2"/>
      <c r="F422" s="2"/>
    </row>
    <row r="423" spans="4:6" ht="14.25" customHeight="1" x14ac:dyDescent="0.45">
      <c r="D423" s="2"/>
      <c r="E423" s="2"/>
      <c r="F423" s="2"/>
    </row>
    <row r="424" spans="4:6" ht="14.25" customHeight="1" x14ac:dyDescent="0.45">
      <c r="D424" s="2"/>
      <c r="E424" s="2"/>
      <c r="F424" s="2"/>
    </row>
    <row r="425" spans="4:6" ht="14.25" customHeight="1" x14ac:dyDescent="0.45">
      <c r="D425" s="2"/>
      <c r="E425" s="2"/>
      <c r="F425" s="2"/>
    </row>
    <row r="426" spans="4:6" ht="14.25" customHeight="1" x14ac:dyDescent="0.45">
      <c r="D426" s="2"/>
      <c r="E426" s="2"/>
      <c r="F426" s="2"/>
    </row>
    <row r="427" spans="4:6" ht="14.25" customHeight="1" x14ac:dyDescent="0.45">
      <c r="D427" s="2"/>
      <c r="E427" s="2"/>
      <c r="F427" s="2"/>
    </row>
    <row r="428" spans="4:6" ht="14.25" customHeight="1" x14ac:dyDescent="0.45">
      <c r="D428" s="2"/>
      <c r="E428" s="2"/>
      <c r="F428" s="2"/>
    </row>
    <row r="429" spans="4:6" ht="14.25" customHeight="1" x14ac:dyDescent="0.45">
      <c r="D429" s="2"/>
      <c r="E429" s="2"/>
      <c r="F429" s="2"/>
    </row>
    <row r="430" spans="4:6" ht="14.25" customHeight="1" x14ac:dyDescent="0.45">
      <c r="D430" s="2"/>
      <c r="E430" s="2"/>
      <c r="F430" s="2"/>
    </row>
    <row r="431" spans="4:6" ht="14.25" customHeight="1" x14ac:dyDescent="0.45">
      <c r="D431" s="2"/>
      <c r="E431" s="2"/>
      <c r="F431" s="2"/>
    </row>
    <row r="432" spans="4:6" ht="14.25" customHeight="1" x14ac:dyDescent="0.45">
      <c r="D432" s="2"/>
      <c r="E432" s="2"/>
      <c r="F432" s="2"/>
    </row>
    <row r="433" spans="4:6" ht="14.25" customHeight="1" x14ac:dyDescent="0.45">
      <c r="D433" s="2"/>
      <c r="E433" s="2"/>
      <c r="F433" s="2"/>
    </row>
    <row r="434" spans="4:6" ht="14.25" customHeight="1" x14ac:dyDescent="0.45">
      <c r="D434" s="2"/>
      <c r="E434" s="2"/>
      <c r="F434" s="2"/>
    </row>
    <row r="435" spans="4:6" ht="14.25" customHeight="1" x14ac:dyDescent="0.45">
      <c r="D435" s="2"/>
      <c r="E435" s="2"/>
      <c r="F435" s="2"/>
    </row>
    <row r="436" spans="4:6" ht="14.25" customHeight="1" x14ac:dyDescent="0.45">
      <c r="D436" s="2"/>
      <c r="E436" s="2"/>
      <c r="F436" s="2"/>
    </row>
    <row r="437" spans="4:6" ht="14.25" customHeight="1" x14ac:dyDescent="0.45">
      <c r="D437" s="2"/>
      <c r="E437" s="2"/>
      <c r="F437" s="2"/>
    </row>
    <row r="438" spans="4:6" ht="14.25" customHeight="1" x14ac:dyDescent="0.45">
      <c r="D438" s="2"/>
      <c r="E438" s="2"/>
      <c r="F438" s="2"/>
    </row>
    <row r="439" spans="4:6" ht="14.25" customHeight="1" x14ac:dyDescent="0.45">
      <c r="D439" s="2"/>
      <c r="E439" s="2"/>
      <c r="F439" s="2"/>
    </row>
    <row r="440" spans="4:6" ht="14.25" customHeight="1" x14ac:dyDescent="0.45">
      <c r="D440" s="2"/>
      <c r="E440" s="2"/>
      <c r="F440" s="2"/>
    </row>
    <row r="441" spans="4:6" ht="14.25" customHeight="1" x14ac:dyDescent="0.45">
      <c r="D441" s="2"/>
      <c r="E441" s="2"/>
      <c r="F441" s="2"/>
    </row>
    <row r="442" spans="4:6" ht="14.25" customHeight="1" x14ac:dyDescent="0.45">
      <c r="D442" s="2"/>
      <c r="E442" s="2"/>
      <c r="F442" s="2"/>
    </row>
    <row r="443" spans="4:6" ht="14.25" customHeight="1" x14ac:dyDescent="0.45">
      <c r="D443" s="2"/>
      <c r="E443" s="2"/>
      <c r="F443" s="2"/>
    </row>
    <row r="444" spans="4:6" ht="14.25" customHeight="1" x14ac:dyDescent="0.45">
      <c r="D444" s="2"/>
      <c r="E444" s="2"/>
      <c r="F444" s="2"/>
    </row>
    <row r="445" spans="4:6" ht="14.25" customHeight="1" x14ac:dyDescent="0.45">
      <c r="D445" s="2"/>
      <c r="E445" s="2"/>
      <c r="F445" s="2"/>
    </row>
    <row r="446" spans="4:6" ht="14.25" customHeight="1" x14ac:dyDescent="0.45">
      <c r="D446" s="2"/>
      <c r="E446" s="2"/>
      <c r="F446" s="2"/>
    </row>
    <row r="447" spans="4:6" ht="14.25" customHeight="1" x14ac:dyDescent="0.45">
      <c r="D447" s="2"/>
      <c r="E447" s="2"/>
      <c r="F447" s="2"/>
    </row>
    <row r="448" spans="4:6" ht="14.25" customHeight="1" x14ac:dyDescent="0.45">
      <c r="D448" s="2"/>
      <c r="E448" s="2"/>
      <c r="F448" s="2"/>
    </row>
    <row r="449" spans="4:6" ht="14.25" customHeight="1" x14ac:dyDescent="0.45">
      <c r="D449" s="2"/>
      <c r="E449" s="2"/>
      <c r="F449" s="2"/>
    </row>
    <row r="450" spans="4:6" ht="14.25" customHeight="1" x14ac:dyDescent="0.45">
      <c r="D450" s="2"/>
      <c r="E450" s="2"/>
      <c r="F450" s="2"/>
    </row>
    <row r="451" spans="4:6" ht="14.25" customHeight="1" x14ac:dyDescent="0.45">
      <c r="D451" s="2"/>
      <c r="E451" s="2"/>
      <c r="F451" s="2"/>
    </row>
    <row r="452" spans="4:6" ht="14.25" customHeight="1" x14ac:dyDescent="0.45">
      <c r="D452" s="2"/>
      <c r="E452" s="2"/>
      <c r="F452" s="2"/>
    </row>
    <row r="453" spans="4:6" ht="14.25" customHeight="1" x14ac:dyDescent="0.45">
      <c r="D453" s="2"/>
      <c r="E453" s="2"/>
      <c r="F453" s="2"/>
    </row>
    <row r="454" spans="4:6" ht="14.25" customHeight="1" x14ac:dyDescent="0.45">
      <c r="D454" s="2"/>
      <c r="E454" s="2"/>
      <c r="F454" s="2"/>
    </row>
    <row r="455" spans="4:6" ht="14.25" customHeight="1" x14ac:dyDescent="0.45">
      <c r="D455" s="2"/>
      <c r="E455" s="2"/>
      <c r="F455" s="2"/>
    </row>
    <row r="456" spans="4:6" ht="14.25" customHeight="1" x14ac:dyDescent="0.45">
      <c r="D456" s="2"/>
      <c r="E456" s="2"/>
      <c r="F456" s="2"/>
    </row>
    <row r="457" spans="4:6" ht="14.25" customHeight="1" x14ac:dyDescent="0.45">
      <c r="D457" s="2"/>
      <c r="E457" s="2"/>
      <c r="F457" s="2"/>
    </row>
    <row r="458" spans="4:6" ht="14.25" customHeight="1" x14ac:dyDescent="0.45">
      <c r="D458" s="2"/>
      <c r="E458" s="2"/>
      <c r="F458" s="2"/>
    </row>
    <row r="459" spans="4:6" ht="14.25" customHeight="1" x14ac:dyDescent="0.45">
      <c r="D459" s="2"/>
      <c r="E459" s="2"/>
      <c r="F459" s="2"/>
    </row>
    <row r="460" spans="4:6" ht="14.25" customHeight="1" x14ac:dyDescent="0.45">
      <c r="D460" s="2"/>
      <c r="E460" s="2"/>
      <c r="F460" s="2"/>
    </row>
    <row r="461" spans="4:6" ht="14.25" customHeight="1" x14ac:dyDescent="0.45">
      <c r="D461" s="2"/>
      <c r="E461" s="2"/>
      <c r="F461" s="2"/>
    </row>
    <row r="462" spans="4:6" ht="14.25" customHeight="1" x14ac:dyDescent="0.45">
      <c r="D462" s="2"/>
      <c r="E462" s="2"/>
      <c r="F462" s="2"/>
    </row>
    <row r="463" spans="4:6" ht="14.25" customHeight="1" x14ac:dyDescent="0.45">
      <c r="D463" s="2"/>
      <c r="E463" s="2"/>
      <c r="F463" s="2"/>
    </row>
    <row r="464" spans="4:6" ht="14.25" customHeight="1" x14ac:dyDescent="0.45">
      <c r="D464" s="2"/>
      <c r="E464" s="2"/>
      <c r="F464" s="2"/>
    </row>
    <row r="465" spans="4:6" ht="14.25" customHeight="1" x14ac:dyDescent="0.45">
      <c r="D465" s="2"/>
      <c r="E465" s="2"/>
      <c r="F465" s="2"/>
    </row>
    <row r="466" spans="4:6" ht="14.25" customHeight="1" x14ac:dyDescent="0.45">
      <c r="D466" s="2"/>
      <c r="E466" s="2"/>
      <c r="F466" s="2"/>
    </row>
    <row r="467" spans="4:6" ht="14.25" customHeight="1" x14ac:dyDescent="0.45">
      <c r="D467" s="2"/>
      <c r="E467" s="2"/>
      <c r="F467" s="2"/>
    </row>
    <row r="468" spans="4:6" ht="14.25" customHeight="1" x14ac:dyDescent="0.45">
      <c r="D468" s="2"/>
      <c r="E468" s="2"/>
      <c r="F468" s="2"/>
    </row>
    <row r="469" spans="4:6" ht="14.25" customHeight="1" x14ac:dyDescent="0.45">
      <c r="D469" s="2"/>
      <c r="E469" s="2"/>
      <c r="F469" s="2"/>
    </row>
    <row r="470" spans="4:6" ht="14.25" customHeight="1" x14ac:dyDescent="0.45">
      <c r="D470" s="2"/>
      <c r="E470" s="2"/>
      <c r="F470" s="2"/>
    </row>
    <row r="471" spans="4:6" ht="14.25" customHeight="1" x14ac:dyDescent="0.45">
      <c r="D471" s="2"/>
      <c r="E471" s="2"/>
      <c r="F471" s="2"/>
    </row>
    <row r="472" spans="4:6" ht="14.25" customHeight="1" x14ac:dyDescent="0.45">
      <c r="D472" s="2"/>
      <c r="E472" s="2"/>
      <c r="F472" s="2"/>
    </row>
    <row r="473" spans="4:6" ht="14.25" customHeight="1" x14ac:dyDescent="0.45">
      <c r="D473" s="2"/>
      <c r="E473" s="2"/>
      <c r="F473" s="2"/>
    </row>
    <row r="474" spans="4:6" ht="14.25" customHeight="1" x14ac:dyDescent="0.45">
      <c r="D474" s="2"/>
      <c r="E474" s="2"/>
      <c r="F474" s="2"/>
    </row>
    <row r="475" spans="4:6" ht="14.25" customHeight="1" x14ac:dyDescent="0.45">
      <c r="D475" s="2"/>
      <c r="E475" s="2"/>
      <c r="F475" s="2"/>
    </row>
    <row r="476" spans="4:6" ht="14.25" customHeight="1" x14ac:dyDescent="0.45">
      <c r="D476" s="2"/>
      <c r="E476" s="2"/>
      <c r="F476" s="2"/>
    </row>
    <row r="477" spans="4:6" ht="14.25" customHeight="1" x14ac:dyDescent="0.45">
      <c r="D477" s="2"/>
      <c r="E477" s="2"/>
      <c r="F477" s="2"/>
    </row>
    <row r="478" spans="4:6" ht="14.25" customHeight="1" x14ac:dyDescent="0.45">
      <c r="D478" s="2"/>
      <c r="E478" s="2"/>
      <c r="F478" s="2"/>
    </row>
    <row r="479" spans="4:6" ht="14.25" customHeight="1" x14ac:dyDescent="0.45">
      <c r="D479" s="2"/>
      <c r="E479" s="2"/>
      <c r="F479" s="2"/>
    </row>
    <row r="480" spans="4:6" ht="14.25" customHeight="1" x14ac:dyDescent="0.45">
      <c r="D480" s="2"/>
      <c r="E480" s="2"/>
      <c r="F480" s="2"/>
    </row>
    <row r="481" spans="4:6" ht="14.25" customHeight="1" x14ac:dyDescent="0.45">
      <c r="D481" s="2"/>
      <c r="E481" s="2"/>
      <c r="F481" s="2"/>
    </row>
    <row r="482" spans="4:6" ht="14.25" customHeight="1" x14ac:dyDescent="0.45">
      <c r="D482" s="2"/>
      <c r="E482" s="2"/>
      <c r="F482" s="2"/>
    </row>
    <row r="483" spans="4:6" ht="14.25" customHeight="1" x14ac:dyDescent="0.45">
      <c r="D483" s="2"/>
      <c r="E483" s="2"/>
      <c r="F483" s="2"/>
    </row>
    <row r="484" spans="4:6" ht="14.25" customHeight="1" x14ac:dyDescent="0.45">
      <c r="D484" s="2"/>
      <c r="E484" s="2"/>
      <c r="F484" s="2"/>
    </row>
    <row r="485" spans="4:6" ht="14.25" customHeight="1" x14ac:dyDescent="0.45">
      <c r="D485" s="2"/>
      <c r="E485" s="2"/>
      <c r="F485" s="2"/>
    </row>
    <row r="486" spans="4:6" ht="14.25" customHeight="1" x14ac:dyDescent="0.45">
      <c r="D486" s="2"/>
      <c r="E486" s="2"/>
      <c r="F486" s="2"/>
    </row>
    <row r="487" spans="4:6" ht="14.25" customHeight="1" x14ac:dyDescent="0.45">
      <c r="D487" s="2"/>
      <c r="E487" s="2"/>
      <c r="F487" s="2"/>
    </row>
    <row r="488" spans="4:6" ht="14.25" customHeight="1" x14ac:dyDescent="0.45">
      <c r="D488" s="2"/>
      <c r="E488" s="2"/>
      <c r="F488" s="2"/>
    </row>
    <row r="489" spans="4:6" ht="14.25" customHeight="1" x14ac:dyDescent="0.45">
      <c r="D489" s="2"/>
      <c r="E489" s="2"/>
      <c r="F489" s="2"/>
    </row>
    <row r="490" spans="4:6" ht="14.25" customHeight="1" x14ac:dyDescent="0.45">
      <c r="D490" s="2"/>
      <c r="E490" s="2"/>
      <c r="F490" s="2"/>
    </row>
    <row r="491" spans="4:6" ht="14.25" customHeight="1" x14ac:dyDescent="0.45">
      <c r="D491" s="2"/>
      <c r="E491" s="2"/>
      <c r="F491" s="2"/>
    </row>
    <row r="492" spans="4:6" ht="14.25" customHeight="1" x14ac:dyDescent="0.45">
      <c r="D492" s="2"/>
      <c r="E492" s="2"/>
      <c r="F492" s="2"/>
    </row>
    <row r="493" spans="4:6" ht="14.25" customHeight="1" x14ac:dyDescent="0.45">
      <c r="D493" s="2"/>
      <c r="E493" s="2"/>
      <c r="F493" s="2"/>
    </row>
    <row r="494" spans="4:6" ht="14.25" customHeight="1" x14ac:dyDescent="0.45">
      <c r="D494" s="2"/>
      <c r="E494" s="2"/>
      <c r="F494" s="2"/>
    </row>
    <row r="495" spans="4:6" ht="14.25" customHeight="1" x14ac:dyDescent="0.45">
      <c r="D495" s="2"/>
      <c r="E495" s="2"/>
      <c r="F495" s="2"/>
    </row>
    <row r="496" spans="4:6" ht="14.25" customHeight="1" x14ac:dyDescent="0.45">
      <c r="D496" s="2"/>
      <c r="E496" s="2"/>
      <c r="F496" s="2"/>
    </row>
    <row r="497" spans="4:6" ht="14.25" customHeight="1" x14ac:dyDescent="0.45">
      <c r="D497" s="2"/>
      <c r="E497" s="2"/>
      <c r="F497" s="2"/>
    </row>
    <row r="498" spans="4:6" ht="14.25" customHeight="1" x14ac:dyDescent="0.45">
      <c r="D498" s="2"/>
      <c r="E498" s="2"/>
      <c r="F498" s="2"/>
    </row>
    <row r="499" spans="4:6" ht="14.25" customHeight="1" x14ac:dyDescent="0.45">
      <c r="D499" s="2"/>
      <c r="E499" s="2"/>
      <c r="F499" s="2"/>
    </row>
    <row r="500" spans="4:6" ht="14.25" customHeight="1" x14ac:dyDescent="0.45">
      <c r="D500" s="2"/>
      <c r="E500" s="2"/>
      <c r="F500" s="2"/>
    </row>
    <row r="501" spans="4:6" ht="14.25" customHeight="1" x14ac:dyDescent="0.45">
      <c r="D501" s="2"/>
      <c r="E501" s="2"/>
      <c r="F501" s="2"/>
    </row>
    <row r="502" spans="4:6" ht="14.25" customHeight="1" x14ac:dyDescent="0.45">
      <c r="D502" s="2"/>
      <c r="E502" s="2"/>
      <c r="F502" s="2"/>
    </row>
    <row r="503" spans="4:6" ht="14.25" customHeight="1" x14ac:dyDescent="0.45">
      <c r="D503" s="2"/>
      <c r="E503" s="2"/>
      <c r="F503" s="2"/>
    </row>
    <row r="504" spans="4:6" ht="14.25" customHeight="1" x14ac:dyDescent="0.45">
      <c r="D504" s="2"/>
      <c r="E504" s="2"/>
      <c r="F504" s="2"/>
    </row>
    <row r="505" spans="4:6" ht="14.25" customHeight="1" x14ac:dyDescent="0.45">
      <c r="D505" s="2"/>
      <c r="E505" s="2"/>
      <c r="F505" s="2"/>
    </row>
    <row r="506" spans="4:6" ht="14.25" customHeight="1" x14ac:dyDescent="0.45">
      <c r="D506" s="2"/>
      <c r="E506" s="2"/>
      <c r="F506" s="2"/>
    </row>
    <row r="507" spans="4:6" ht="14.25" customHeight="1" x14ac:dyDescent="0.45">
      <c r="D507" s="2"/>
      <c r="E507" s="2"/>
      <c r="F507" s="2"/>
    </row>
    <row r="508" spans="4:6" ht="14.25" customHeight="1" x14ac:dyDescent="0.45">
      <c r="D508" s="2"/>
      <c r="E508" s="2"/>
      <c r="F508" s="2"/>
    </row>
    <row r="509" spans="4:6" ht="14.25" customHeight="1" x14ac:dyDescent="0.45">
      <c r="D509" s="2"/>
      <c r="E509" s="2"/>
      <c r="F509" s="2"/>
    </row>
    <row r="510" spans="4:6" ht="14.25" customHeight="1" x14ac:dyDescent="0.45">
      <c r="D510" s="2"/>
      <c r="E510" s="2"/>
      <c r="F510" s="2"/>
    </row>
    <row r="511" spans="4:6" ht="14.25" customHeight="1" x14ac:dyDescent="0.45">
      <c r="D511" s="2"/>
      <c r="E511" s="2"/>
      <c r="F511" s="2"/>
    </row>
    <row r="512" spans="4:6" ht="14.25" customHeight="1" x14ac:dyDescent="0.45">
      <c r="D512" s="2"/>
      <c r="E512" s="2"/>
      <c r="F512" s="2"/>
    </row>
    <row r="513" spans="4:6" ht="14.25" customHeight="1" x14ac:dyDescent="0.45">
      <c r="D513" s="2"/>
      <c r="E513" s="2"/>
      <c r="F513" s="2"/>
    </row>
    <row r="514" spans="4:6" ht="14.25" customHeight="1" x14ac:dyDescent="0.45">
      <c r="D514" s="2"/>
      <c r="E514" s="2"/>
      <c r="F514" s="2"/>
    </row>
    <row r="515" spans="4:6" ht="14.25" customHeight="1" x14ac:dyDescent="0.45">
      <c r="D515" s="2"/>
      <c r="E515" s="2"/>
      <c r="F515" s="2"/>
    </row>
    <row r="516" spans="4:6" ht="14.25" customHeight="1" x14ac:dyDescent="0.45">
      <c r="D516" s="2"/>
      <c r="E516" s="2"/>
      <c r="F516" s="2"/>
    </row>
    <row r="517" spans="4:6" ht="14.25" customHeight="1" x14ac:dyDescent="0.45">
      <c r="D517" s="2"/>
      <c r="E517" s="2"/>
      <c r="F517" s="2"/>
    </row>
    <row r="518" spans="4:6" ht="14.25" customHeight="1" x14ac:dyDescent="0.45">
      <c r="D518" s="2"/>
      <c r="E518" s="2"/>
      <c r="F518" s="2"/>
    </row>
    <row r="519" spans="4:6" ht="14.25" customHeight="1" x14ac:dyDescent="0.45">
      <c r="D519" s="2"/>
      <c r="E519" s="2"/>
      <c r="F519" s="2"/>
    </row>
    <row r="520" spans="4:6" ht="14.25" customHeight="1" x14ac:dyDescent="0.45">
      <c r="D520" s="2"/>
      <c r="E520" s="2"/>
      <c r="F520" s="2"/>
    </row>
    <row r="521" spans="4:6" ht="14.25" customHeight="1" x14ac:dyDescent="0.45">
      <c r="D521" s="2"/>
      <c r="E521" s="2"/>
      <c r="F521" s="2"/>
    </row>
    <row r="522" spans="4:6" ht="14.25" customHeight="1" x14ac:dyDescent="0.45">
      <c r="D522" s="2"/>
      <c r="E522" s="2"/>
      <c r="F522" s="2"/>
    </row>
    <row r="523" spans="4:6" ht="14.25" customHeight="1" x14ac:dyDescent="0.45">
      <c r="D523" s="2"/>
      <c r="E523" s="2"/>
      <c r="F523" s="2"/>
    </row>
    <row r="524" spans="4:6" ht="14.25" customHeight="1" x14ac:dyDescent="0.45">
      <c r="D524" s="2"/>
      <c r="E524" s="2"/>
      <c r="F524" s="2"/>
    </row>
    <row r="525" spans="4:6" ht="14.25" customHeight="1" x14ac:dyDescent="0.45">
      <c r="D525" s="2"/>
      <c r="E525" s="2"/>
      <c r="F525" s="2"/>
    </row>
    <row r="526" spans="4:6" ht="14.25" customHeight="1" x14ac:dyDescent="0.45">
      <c r="D526" s="2"/>
      <c r="E526" s="2"/>
      <c r="F526" s="2"/>
    </row>
    <row r="527" spans="4:6" ht="14.25" customHeight="1" x14ac:dyDescent="0.45">
      <c r="D527" s="2"/>
      <c r="E527" s="2"/>
      <c r="F527" s="2"/>
    </row>
    <row r="528" spans="4:6" ht="14.25" customHeight="1" x14ac:dyDescent="0.45">
      <c r="D528" s="2"/>
      <c r="E528" s="2"/>
      <c r="F528" s="2"/>
    </row>
    <row r="529" spans="4:6" ht="14.25" customHeight="1" x14ac:dyDescent="0.45">
      <c r="D529" s="2"/>
      <c r="E529" s="2"/>
      <c r="F529" s="2"/>
    </row>
    <row r="530" spans="4:6" ht="14.25" customHeight="1" x14ac:dyDescent="0.45">
      <c r="D530" s="2"/>
      <c r="E530" s="2"/>
      <c r="F530" s="2"/>
    </row>
    <row r="531" spans="4:6" ht="14.25" customHeight="1" x14ac:dyDescent="0.45">
      <c r="D531" s="2"/>
      <c r="E531" s="2"/>
      <c r="F531" s="2"/>
    </row>
    <row r="532" spans="4:6" ht="14.25" customHeight="1" x14ac:dyDescent="0.45">
      <c r="D532" s="2"/>
      <c r="E532" s="2"/>
      <c r="F532" s="2"/>
    </row>
    <row r="533" spans="4:6" ht="14.25" customHeight="1" x14ac:dyDescent="0.45">
      <c r="D533" s="2"/>
      <c r="E533" s="2"/>
      <c r="F533" s="2"/>
    </row>
    <row r="534" spans="4:6" ht="14.25" customHeight="1" x14ac:dyDescent="0.45">
      <c r="D534" s="2"/>
      <c r="E534" s="2"/>
      <c r="F534" s="2"/>
    </row>
    <row r="535" spans="4:6" ht="14.25" customHeight="1" x14ac:dyDescent="0.45">
      <c r="D535" s="2"/>
      <c r="E535" s="2"/>
      <c r="F535" s="2"/>
    </row>
    <row r="536" spans="4:6" ht="14.25" customHeight="1" x14ac:dyDescent="0.45">
      <c r="D536" s="2"/>
      <c r="E536" s="2"/>
      <c r="F536" s="2"/>
    </row>
    <row r="537" spans="4:6" ht="14.25" customHeight="1" x14ac:dyDescent="0.45">
      <c r="D537" s="2"/>
      <c r="E537" s="2"/>
      <c r="F537" s="2"/>
    </row>
    <row r="538" spans="4:6" ht="14.25" customHeight="1" x14ac:dyDescent="0.45">
      <c r="D538" s="2"/>
      <c r="E538" s="2"/>
      <c r="F538" s="2"/>
    </row>
    <row r="539" spans="4:6" ht="14.25" customHeight="1" x14ac:dyDescent="0.45">
      <c r="D539" s="2"/>
      <c r="E539" s="2"/>
      <c r="F539" s="2"/>
    </row>
    <row r="540" spans="4:6" ht="14.25" customHeight="1" x14ac:dyDescent="0.45">
      <c r="D540" s="2"/>
      <c r="E540" s="2"/>
      <c r="F540" s="2"/>
    </row>
    <row r="541" spans="4:6" ht="14.25" customHeight="1" x14ac:dyDescent="0.45">
      <c r="D541" s="2"/>
      <c r="E541" s="2"/>
      <c r="F541" s="2"/>
    </row>
    <row r="542" spans="4:6" ht="14.25" customHeight="1" x14ac:dyDescent="0.45">
      <c r="D542" s="2"/>
      <c r="E542" s="2"/>
      <c r="F542" s="2"/>
    </row>
    <row r="543" spans="4:6" ht="14.25" customHeight="1" x14ac:dyDescent="0.45">
      <c r="D543" s="2"/>
      <c r="E543" s="2"/>
      <c r="F543" s="2"/>
    </row>
    <row r="544" spans="4:6" ht="14.25" customHeight="1" x14ac:dyDescent="0.45">
      <c r="D544" s="2"/>
      <c r="E544" s="2"/>
      <c r="F544" s="2"/>
    </row>
    <row r="545" spans="4:6" ht="14.25" customHeight="1" x14ac:dyDescent="0.45">
      <c r="D545" s="2"/>
      <c r="E545" s="2"/>
      <c r="F545" s="2"/>
    </row>
    <row r="546" spans="4:6" ht="14.25" customHeight="1" x14ac:dyDescent="0.45">
      <c r="D546" s="2"/>
      <c r="E546" s="2"/>
      <c r="F546" s="2"/>
    </row>
    <row r="547" spans="4:6" ht="14.25" customHeight="1" x14ac:dyDescent="0.45">
      <c r="D547" s="2"/>
      <c r="E547" s="2"/>
      <c r="F547" s="2"/>
    </row>
    <row r="548" spans="4:6" ht="14.25" customHeight="1" x14ac:dyDescent="0.45">
      <c r="D548" s="2"/>
      <c r="E548" s="2"/>
      <c r="F548" s="2"/>
    </row>
    <row r="549" spans="4:6" ht="14.25" customHeight="1" x14ac:dyDescent="0.45">
      <c r="D549" s="2"/>
      <c r="E549" s="2"/>
      <c r="F549" s="2"/>
    </row>
    <row r="550" spans="4:6" ht="14.25" customHeight="1" x14ac:dyDescent="0.45">
      <c r="D550" s="2"/>
      <c r="E550" s="2"/>
      <c r="F550" s="2"/>
    </row>
    <row r="551" spans="4:6" ht="14.25" customHeight="1" x14ac:dyDescent="0.45">
      <c r="D551" s="2"/>
      <c r="E551" s="2"/>
      <c r="F551" s="2"/>
    </row>
    <row r="552" spans="4:6" ht="14.25" customHeight="1" x14ac:dyDescent="0.45">
      <c r="D552" s="2"/>
      <c r="E552" s="2"/>
      <c r="F552" s="2"/>
    </row>
    <row r="553" spans="4:6" ht="14.25" customHeight="1" x14ac:dyDescent="0.45">
      <c r="D553" s="2"/>
      <c r="E553" s="2"/>
      <c r="F553" s="2"/>
    </row>
    <row r="554" spans="4:6" ht="14.25" customHeight="1" x14ac:dyDescent="0.45">
      <c r="D554" s="2"/>
      <c r="E554" s="2"/>
      <c r="F554" s="2"/>
    </row>
    <row r="555" spans="4:6" ht="14.25" customHeight="1" x14ac:dyDescent="0.45">
      <c r="D555" s="2"/>
      <c r="E555" s="2"/>
      <c r="F555" s="2"/>
    </row>
    <row r="556" spans="4:6" ht="14.25" customHeight="1" x14ac:dyDescent="0.45">
      <c r="D556" s="2"/>
      <c r="E556" s="2"/>
      <c r="F556" s="2"/>
    </row>
    <row r="557" spans="4:6" ht="14.25" customHeight="1" x14ac:dyDescent="0.45">
      <c r="D557" s="2"/>
      <c r="E557" s="2"/>
      <c r="F557" s="2"/>
    </row>
    <row r="558" spans="4:6" ht="14.25" customHeight="1" x14ac:dyDescent="0.45">
      <c r="D558" s="2"/>
      <c r="E558" s="2"/>
      <c r="F558" s="2"/>
    </row>
    <row r="559" spans="4:6" ht="14.25" customHeight="1" x14ac:dyDescent="0.45">
      <c r="D559" s="2"/>
      <c r="E559" s="2"/>
      <c r="F559" s="2"/>
    </row>
    <row r="560" spans="4:6" ht="14.25" customHeight="1" x14ac:dyDescent="0.45">
      <c r="D560" s="2"/>
      <c r="E560" s="2"/>
      <c r="F560" s="2"/>
    </row>
    <row r="561" spans="4:6" ht="14.25" customHeight="1" x14ac:dyDescent="0.45">
      <c r="D561" s="2"/>
      <c r="E561" s="2"/>
      <c r="F561" s="2"/>
    </row>
    <row r="562" spans="4:6" ht="14.25" customHeight="1" x14ac:dyDescent="0.45">
      <c r="D562" s="2"/>
      <c r="E562" s="2"/>
      <c r="F562" s="2"/>
    </row>
    <row r="563" spans="4:6" ht="14.25" customHeight="1" x14ac:dyDescent="0.45">
      <c r="D563" s="2"/>
      <c r="E563" s="2"/>
      <c r="F563" s="2"/>
    </row>
    <row r="564" spans="4:6" ht="14.25" customHeight="1" x14ac:dyDescent="0.45">
      <c r="D564" s="2"/>
      <c r="E564" s="2"/>
      <c r="F564" s="2"/>
    </row>
    <row r="565" spans="4:6" ht="14.25" customHeight="1" x14ac:dyDescent="0.45">
      <c r="D565" s="2"/>
      <c r="E565" s="2"/>
      <c r="F565" s="2"/>
    </row>
    <row r="566" spans="4:6" ht="14.25" customHeight="1" x14ac:dyDescent="0.45">
      <c r="D566" s="2"/>
      <c r="E566" s="2"/>
      <c r="F566" s="2"/>
    </row>
    <row r="567" spans="4:6" ht="14.25" customHeight="1" x14ac:dyDescent="0.45">
      <c r="D567" s="2"/>
      <c r="E567" s="2"/>
      <c r="F567" s="2"/>
    </row>
    <row r="568" spans="4:6" ht="14.25" customHeight="1" x14ac:dyDescent="0.45">
      <c r="D568" s="2"/>
      <c r="E568" s="2"/>
      <c r="F568" s="2"/>
    </row>
    <row r="569" spans="4:6" ht="14.25" customHeight="1" x14ac:dyDescent="0.45">
      <c r="D569" s="2"/>
      <c r="E569" s="2"/>
      <c r="F569" s="2"/>
    </row>
    <row r="570" spans="4:6" ht="14.25" customHeight="1" x14ac:dyDescent="0.45">
      <c r="D570" s="2"/>
      <c r="E570" s="2"/>
      <c r="F570" s="2"/>
    </row>
    <row r="571" spans="4:6" ht="14.25" customHeight="1" x14ac:dyDescent="0.45">
      <c r="D571" s="2"/>
      <c r="E571" s="2"/>
      <c r="F571" s="2"/>
    </row>
    <row r="572" spans="4:6" ht="14.25" customHeight="1" x14ac:dyDescent="0.45">
      <c r="D572" s="2"/>
      <c r="E572" s="2"/>
      <c r="F572" s="2"/>
    </row>
    <row r="573" spans="4:6" ht="14.25" customHeight="1" x14ac:dyDescent="0.45">
      <c r="D573" s="2"/>
      <c r="E573" s="2"/>
      <c r="F573" s="2"/>
    </row>
    <row r="574" spans="4:6" ht="14.25" customHeight="1" x14ac:dyDescent="0.45">
      <c r="D574" s="2"/>
      <c r="E574" s="2"/>
      <c r="F574" s="2"/>
    </row>
    <row r="575" spans="4:6" ht="14.25" customHeight="1" x14ac:dyDescent="0.45">
      <c r="D575" s="2"/>
      <c r="E575" s="2"/>
      <c r="F575" s="2"/>
    </row>
    <row r="576" spans="4:6" ht="14.25" customHeight="1" x14ac:dyDescent="0.45">
      <c r="D576" s="2"/>
      <c r="E576" s="2"/>
      <c r="F576" s="2"/>
    </row>
    <row r="577" spans="4:6" ht="14.25" customHeight="1" x14ac:dyDescent="0.45">
      <c r="D577" s="2"/>
      <c r="E577" s="2"/>
      <c r="F577" s="2"/>
    </row>
    <row r="578" spans="4:6" ht="14.25" customHeight="1" x14ac:dyDescent="0.45">
      <c r="D578" s="2"/>
      <c r="E578" s="2"/>
      <c r="F578" s="2"/>
    </row>
    <row r="579" spans="4:6" ht="14.25" customHeight="1" x14ac:dyDescent="0.45">
      <c r="D579" s="2"/>
      <c r="E579" s="2"/>
      <c r="F579" s="2"/>
    </row>
    <row r="580" spans="4:6" ht="14.25" customHeight="1" x14ac:dyDescent="0.45">
      <c r="D580" s="2"/>
      <c r="E580" s="2"/>
      <c r="F580" s="2"/>
    </row>
    <row r="581" spans="4:6" ht="14.25" customHeight="1" x14ac:dyDescent="0.45">
      <c r="D581" s="2"/>
      <c r="E581" s="2"/>
      <c r="F581" s="2"/>
    </row>
    <row r="582" spans="4:6" ht="14.25" customHeight="1" x14ac:dyDescent="0.45">
      <c r="D582" s="2"/>
      <c r="E582" s="2"/>
      <c r="F582" s="2"/>
    </row>
    <row r="583" spans="4:6" ht="14.25" customHeight="1" x14ac:dyDescent="0.45">
      <c r="D583" s="2"/>
      <c r="E583" s="2"/>
      <c r="F583" s="2"/>
    </row>
    <row r="584" spans="4:6" ht="14.25" customHeight="1" x14ac:dyDescent="0.45">
      <c r="D584" s="2"/>
      <c r="E584" s="2"/>
      <c r="F584" s="2"/>
    </row>
    <row r="585" spans="4:6" ht="14.25" customHeight="1" x14ac:dyDescent="0.45">
      <c r="D585" s="2"/>
      <c r="E585" s="2"/>
      <c r="F585" s="2"/>
    </row>
    <row r="586" spans="4:6" ht="14.25" customHeight="1" x14ac:dyDescent="0.45">
      <c r="D586" s="2"/>
      <c r="E586" s="2"/>
      <c r="F586" s="2"/>
    </row>
    <row r="587" spans="4:6" ht="14.25" customHeight="1" x14ac:dyDescent="0.45">
      <c r="D587" s="2"/>
      <c r="E587" s="2"/>
      <c r="F587" s="2"/>
    </row>
    <row r="588" spans="4:6" ht="14.25" customHeight="1" x14ac:dyDescent="0.45">
      <c r="D588" s="2"/>
      <c r="E588" s="2"/>
      <c r="F588" s="2"/>
    </row>
    <row r="589" spans="4:6" ht="14.25" customHeight="1" x14ac:dyDescent="0.45">
      <c r="D589" s="2"/>
      <c r="E589" s="2"/>
      <c r="F589" s="2"/>
    </row>
    <row r="590" spans="4:6" ht="14.25" customHeight="1" x14ac:dyDescent="0.45">
      <c r="D590" s="2"/>
      <c r="E590" s="2"/>
      <c r="F590" s="2"/>
    </row>
    <row r="591" spans="4:6" ht="14.25" customHeight="1" x14ac:dyDescent="0.45">
      <c r="D591" s="2"/>
      <c r="E591" s="2"/>
      <c r="F591" s="2"/>
    </row>
    <row r="592" spans="4:6" ht="14.25" customHeight="1" x14ac:dyDescent="0.45">
      <c r="D592" s="2"/>
      <c r="E592" s="2"/>
      <c r="F592" s="2"/>
    </row>
    <row r="593" spans="4:6" ht="14.25" customHeight="1" x14ac:dyDescent="0.45">
      <c r="D593" s="2"/>
      <c r="E593" s="2"/>
      <c r="F593" s="2"/>
    </row>
    <row r="594" spans="4:6" ht="14.25" customHeight="1" x14ac:dyDescent="0.45">
      <c r="D594" s="2"/>
      <c r="E594" s="2"/>
      <c r="F594" s="2"/>
    </row>
    <row r="595" spans="4:6" ht="14.25" customHeight="1" x14ac:dyDescent="0.45">
      <c r="D595" s="2"/>
      <c r="E595" s="2"/>
      <c r="F595" s="2"/>
    </row>
    <row r="596" spans="4:6" ht="14.25" customHeight="1" x14ac:dyDescent="0.45">
      <c r="D596" s="2"/>
      <c r="E596" s="2"/>
      <c r="F596" s="2"/>
    </row>
    <row r="597" spans="4:6" ht="14.25" customHeight="1" x14ac:dyDescent="0.45">
      <c r="D597" s="2"/>
      <c r="E597" s="2"/>
      <c r="F597" s="2"/>
    </row>
    <row r="598" spans="4:6" ht="14.25" customHeight="1" x14ac:dyDescent="0.45">
      <c r="D598" s="2"/>
      <c r="E598" s="2"/>
      <c r="F598" s="2"/>
    </row>
    <row r="599" spans="4:6" ht="14.25" customHeight="1" x14ac:dyDescent="0.45">
      <c r="D599" s="2"/>
      <c r="E599" s="2"/>
      <c r="F599" s="2"/>
    </row>
    <row r="600" spans="4:6" ht="14.25" customHeight="1" x14ac:dyDescent="0.45">
      <c r="D600" s="2"/>
      <c r="E600" s="2"/>
      <c r="F600" s="2"/>
    </row>
    <row r="601" spans="4:6" ht="14.25" customHeight="1" x14ac:dyDescent="0.45">
      <c r="D601" s="2"/>
      <c r="E601" s="2"/>
      <c r="F601" s="2"/>
    </row>
    <row r="602" spans="4:6" ht="14.25" customHeight="1" x14ac:dyDescent="0.45">
      <c r="D602" s="2"/>
      <c r="E602" s="2"/>
      <c r="F602" s="2"/>
    </row>
    <row r="603" spans="4:6" ht="14.25" customHeight="1" x14ac:dyDescent="0.45">
      <c r="D603" s="2"/>
      <c r="E603" s="2"/>
      <c r="F603" s="2"/>
    </row>
    <row r="604" spans="4:6" ht="14.25" customHeight="1" x14ac:dyDescent="0.45">
      <c r="D604" s="2"/>
      <c r="E604" s="2"/>
      <c r="F604" s="2"/>
    </row>
    <row r="605" spans="4:6" ht="14.25" customHeight="1" x14ac:dyDescent="0.45">
      <c r="D605" s="2"/>
      <c r="E605" s="2"/>
      <c r="F605" s="2"/>
    </row>
    <row r="606" spans="4:6" ht="14.25" customHeight="1" x14ac:dyDescent="0.45">
      <c r="D606" s="2"/>
      <c r="E606" s="2"/>
      <c r="F606" s="2"/>
    </row>
    <row r="607" spans="4:6" ht="14.25" customHeight="1" x14ac:dyDescent="0.45">
      <c r="D607" s="2"/>
      <c r="E607" s="2"/>
      <c r="F607" s="2"/>
    </row>
    <row r="608" spans="4:6" ht="14.25" customHeight="1" x14ac:dyDescent="0.45">
      <c r="D608" s="2"/>
      <c r="E608" s="2"/>
      <c r="F608" s="2"/>
    </row>
    <row r="609" spans="4:6" ht="14.25" customHeight="1" x14ac:dyDescent="0.45">
      <c r="D609" s="2"/>
      <c r="E609" s="2"/>
      <c r="F609" s="2"/>
    </row>
    <row r="610" spans="4:6" ht="14.25" customHeight="1" x14ac:dyDescent="0.45">
      <c r="D610" s="2"/>
      <c r="E610" s="2"/>
      <c r="F610" s="2"/>
    </row>
    <row r="611" spans="4:6" ht="14.25" customHeight="1" x14ac:dyDescent="0.45">
      <c r="D611" s="2"/>
      <c r="E611" s="2"/>
      <c r="F611" s="2"/>
    </row>
    <row r="612" spans="4:6" ht="14.25" customHeight="1" x14ac:dyDescent="0.45">
      <c r="D612" s="2"/>
      <c r="E612" s="2"/>
      <c r="F612" s="2"/>
    </row>
    <row r="613" spans="4:6" ht="14.25" customHeight="1" x14ac:dyDescent="0.45">
      <c r="D613" s="2"/>
      <c r="E613" s="2"/>
      <c r="F613" s="2"/>
    </row>
    <row r="614" spans="4:6" ht="14.25" customHeight="1" x14ac:dyDescent="0.45">
      <c r="D614" s="2"/>
      <c r="E614" s="2"/>
      <c r="F614" s="2"/>
    </row>
    <row r="615" spans="4:6" ht="14.25" customHeight="1" x14ac:dyDescent="0.45">
      <c r="D615" s="2"/>
      <c r="E615" s="2"/>
      <c r="F615" s="2"/>
    </row>
    <row r="616" spans="4:6" ht="14.25" customHeight="1" x14ac:dyDescent="0.45">
      <c r="D616" s="2"/>
      <c r="E616" s="2"/>
      <c r="F616" s="2"/>
    </row>
    <row r="617" spans="4:6" ht="14.25" customHeight="1" x14ac:dyDescent="0.45">
      <c r="D617" s="2"/>
      <c r="E617" s="2"/>
      <c r="F617" s="2"/>
    </row>
    <row r="618" spans="4:6" ht="14.25" customHeight="1" x14ac:dyDescent="0.45">
      <c r="D618" s="2"/>
      <c r="E618" s="2"/>
      <c r="F618" s="2"/>
    </row>
    <row r="619" spans="4:6" ht="14.25" customHeight="1" x14ac:dyDescent="0.45">
      <c r="D619" s="2"/>
      <c r="E619" s="2"/>
      <c r="F619" s="2"/>
    </row>
    <row r="620" spans="4:6" ht="14.25" customHeight="1" x14ac:dyDescent="0.45">
      <c r="D620" s="2"/>
      <c r="E620" s="2"/>
      <c r="F620" s="2"/>
    </row>
    <row r="621" spans="4:6" ht="14.25" customHeight="1" x14ac:dyDescent="0.45">
      <c r="D621" s="2"/>
      <c r="E621" s="2"/>
      <c r="F621" s="2"/>
    </row>
    <row r="622" spans="4:6" ht="14.25" customHeight="1" x14ac:dyDescent="0.45">
      <c r="D622" s="2"/>
      <c r="E622" s="2"/>
      <c r="F622" s="2"/>
    </row>
    <row r="623" spans="4:6" ht="14.25" customHeight="1" x14ac:dyDescent="0.45">
      <c r="D623" s="2"/>
      <c r="E623" s="2"/>
      <c r="F623" s="2"/>
    </row>
    <row r="624" spans="4:6" ht="14.25" customHeight="1" x14ac:dyDescent="0.45">
      <c r="D624" s="2"/>
      <c r="E624" s="2"/>
      <c r="F624" s="2"/>
    </row>
    <row r="625" spans="4:6" ht="14.25" customHeight="1" x14ac:dyDescent="0.45">
      <c r="D625" s="2"/>
      <c r="E625" s="2"/>
      <c r="F625" s="2"/>
    </row>
    <row r="626" spans="4:6" ht="14.25" customHeight="1" x14ac:dyDescent="0.45">
      <c r="D626" s="2"/>
      <c r="E626" s="2"/>
      <c r="F626" s="2"/>
    </row>
    <row r="627" spans="4:6" ht="14.25" customHeight="1" x14ac:dyDescent="0.45">
      <c r="D627" s="2"/>
      <c r="E627" s="2"/>
      <c r="F627" s="2"/>
    </row>
    <row r="628" spans="4:6" ht="14.25" customHeight="1" x14ac:dyDescent="0.45">
      <c r="D628" s="2"/>
      <c r="E628" s="2"/>
      <c r="F628" s="2"/>
    </row>
    <row r="629" spans="4:6" ht="14.25" customHeight="1" x14ac:dyDescent="0.45">
      <c r="D629" s="2"/>
      <c r="E629" s="2"/>
      <c r="F629" s="2"/>
    </row>
    <row r="630" spans="4:6" ht="14.25" customHeight="1" x14ac:dyDescent="0.45">
      <c r="D630" s="2"/>
      <c r="E630" s="2"/>
      <c r="F630" s="2"/>
    </row>
    <row r="631" spans="4:6" ht="14.25" customHeight="1" x14ac:dyDescent="0.45">
      <c r="D631" s="2"/>
      <c r="E631" s="2"/>
      <c r="F631" s="2"/>
    </row>
    <row r="632" spans="4:6" ht="14.25" customHeight="1" x14ac:dyDescent="0.45">
      <c r="D632" s="2"/>
      <c r="E632" s="2"/>
      <c r="F632" s="2"/>
    </row>
    <row r="633" spans="4:6" ht="14.25" customHeight="1" x14ac:dyDescent="0.45">
      <c r="D633" s="2"/>
      <c r="E633" s="2"/>
      <c r="F633" s="2"/>
    </row>
    <row r="634" spans="4:6" ht="14.25" customHeight="1" x14ac:dyDescent="0.45">
      <c r="D634" s="2"/>
      <c r="E634" s="2"/>
      <c r="F634" s="2"/>
    </row>
    <row r="635" spans="4:6" ht="14.25" customHeight="1" x14ac:dyDescent="0.45">
      <c r="D635" s="2"/>
      <c r="E635" s="2"/>
      <c r="F635" s="2"/>
    </row>
    <row r="636" spans="4:6" ht="14.25" customHeight="1" x14ac:dyDescent="0.45">
      <c r="D636" s="2"/>
      <c r="E636" s="2"/>
      <c r="F636" s="2"/>
    </row>
    <row r="637" spans="4:6" ht="14.25" customHeight="1" x14ac:dyDescent="0.45">
      <c r="D637" s="2"/>
      <c r="E637" s="2"/>
      <c r="F637" s="2"/>
    </row>
    <row r="638" spans="4:6" ht="14.25" customHeight="1" x14ac:dyDescent="0.45">
      <c r="D638" s="2"/>
      <c r="E638" s="2"/>
      <c r="F638" s="2"/>
    </row>
    <row r="639" spans="4:6" ht="14.25" customHeight="1" x14ac:dyDescent="0.45">
      <c r="D639" s="2"/>
      <c r="E639" s="2"/>
      <c r="F639" s="2"/>
    </row>
    <row r="640" spans="4:6" ht="14.25" customHeight="1" x14ac:dyDescent="0.45">
      <c r="D640" s="2"/>
      <c r="E640" s="2"/>
      <c r="F640" s="2"/>
    </row>
    <row r="641" spans="4:6" ht="14.25" customHeight="1" x14ac:dyDescent="0.45">
      <c r="D641" s="2"/>
      <c r="E641" s="2"/>
      <c r="F641" s="2"/>
    </row>
    <row r="642" spans="4:6" ht="14.25" customHeight="1" x14ac:dyDescent="0.45">
      <c r="D642" s="2"/>
      <c r="E642" s="2"/>
      <c r="F642" s="2"/>
    </row>
    <row r="643" spans="4:6" ht="14.25" customHeight="1" x14ac:dyDescent="0.45">
      <c r="D643" s="2"/>
      <c r="E643" s="2"/>
      <c r="F643" s="2"/>
    </row>
    <row r="644" spans="4:6" ht="14.25" customHeight="1" x14ac:dyDescent="0.45">
      <c r="D644" s="2"/>
      <c r="E644" s="2"/>
      <c r="F644" s="2"/>
    </row>
    <row r="645" spans="4:6" ht="14.25" customHeight="1" x14ac:dyDescent="0.45">
      <c r="D645" s="2"/>
      <c r="E645" s="2"/>
      <c r="F645" s="2"/>
    </row>
    <row r="646" spans="4:6" ht="14.25" customHeight="1" x14ac:dyDescent="0.45">
      <c r="D646" s="2"/>
      <c r="E646" s="2"/>
      <c r="F646" s="2"/>
    </row>
    <row r="647" spans="4:6" ht="14.25" customHeight="1" x14ac:dyDescent="0.45">
      <c r="D647" s="2"/>
      <c r="E647" s="2"/>
      <c r="F647" s="2"/>
    </row>
    <row r="648" spans="4:6" ht="14.25" customHeight="1" x14ac:dyDescent="0.45">
      <c r="D648" s="2"/>
      <c r="E648" s="2"/>
      <c r="F648" s="2"/>
    </row>
    <row r="649" spans="4:6" ht="14.25" customHeight="1" x14ac:dyDescent="0.45">
      <c r="D649" s="2"/>
      <c r="E649" s="2"/>
      <c r="F649" s="2"/>
    </row>
    <row r="650" spans="4:6" ht="14.25" customHeight="1" x14ac:dyDescent="0.45">
      <c r="D650" s="2"/>
      <c r="E650" s="2"/>
      <c r="F650" s="2"/>
    </row>
    <row r="651" spans="4:6" ht="14.25" customHeight="1" x14ac:dyDescent="0.45">
      <c r="D651" s="2"/>
      <c r="E651" s="2"/>
      <c r="F651" s="2"/>
    </row>
    <row r="652" spans="4:6" ht="14.25" customHeight="1" x14ac:dyDescent="0.45">
      <c r="D652" s="2"/>
      <c r="E652" s="2"/>
      <c r="F652" s="2"/>
    </row>
    <row r="653" spans="4:6" ht="14.25" customHeight="1" x14ac:dyDescent="0.45">
      <c r="D653" s="2"/>
      <c r="E653" s="2"/>
      <c r="F653" s="2"/>
    </row>
    <row r="654" spans="4:6" ht="14.25" customHeight="1" x14ac:dyDescent="0.45">
      <c r="D654" s="2"/>
      <c r="E654" s="2"/>
      <c r="F654" s="2"/>
    </row>
    <row r="655" spans="4:6" ht="14.25" customHeight="1" x14ac:dyDescent="0.45">
      <c r="D655" s="2"/>
      <c r="E655" s="2"/>
      <c r="F655" s="2"/>
    </row>
    <row r="656" spans="4:6" ht="14.25" customHeight="1" x14ac:dyDescent="0.45">
      <c r="D656" s="2"/>
      <c r="E656" s="2"/>
      <c r="F656" s="2"/>
    </row>
    <row r="657" spans="4:6" ht="14.25" customHeight="1" x14ac:dyDescent="0.45">
      <c r="D657" s="2"/>
      <c r="E657" s="2"/>
      <c r="F657" s="2"/>
    </row>
    <row r="658" spans="4:6" ht="14.25" customHeight="1" x14ac:dyDescent="0.45">
      <c r="D658" s="2"/>
      <c r="E658" s="2"/>
      <c r="F658" s="2"/>
    </row>
    <row r="659" spans="4:6" ht="14.25" customHeight="1" x14ac:dyDescent="0.45">
      <c r="D659" s="2"/>
      <c r="E659" s="2"/>
      <c r="F659" s="2"/>
    </row>
    <row r="660" spans="4:6" ht="14.25" customHeight="1" x14ac:dyDescent="0.45">
      <c r="D660" s="2"/>
      <c r="E660" s="2"/>
      <c r="F660" s="2"/>
    </row>
    <row r="661" spans="4:6" ht="14.25" customHeight="1" x14ac:dyDescent="0.45">
      <c r="D661" s="2"/>
      <c r="E661" s="2"/>
      <c r="F661" s="2"/>
    </row>
    <row r="662" spans="4:6" ht="14.25" customHeight="1" x14ac:dyDescent="0.45">
      <c r="D662" s="2"/>
      <c r="E662" s="2"/>
      <c r="F662" s="2"/>
    </row>
    <row r="663" spans="4:6" ht="14.25" customHeight="1" x14ac:dyDescent="0.45">
      <c r="D663" s="2"/>
      <c r="E663" s="2"/>
      <c r="F663" s="2"/>
    </row>
    <row r="664" spans="4:6" ht="14.25" customHeight="1" x14ac:dyDescent="0.45">
      <c r="D664" s="2"/>
      <c r="E664" s="2"/>
      <c r="F664" s="2"/>
    </row>
    <row r="665" spans="4:6" ht="14.25" customHeight="1" x14ac:dyDescent="0.45">
      <c r="D665" s="2"/>
      <c r="E665" s="2"/>
      <c r="F665" s="2"/>
    </row>
    <row r="666" spans="4:6" ht="14.25" customHeight="1" x14ac:dyDescent="0.45">
      <c r="D666" s="2"/>
      <c r="E666" s="2"/>
      <c r="F666" s="2"/>
    </row>
    <row r="667" spans="4:6" ht="14.25" customHeight="1" x14ac:dyDescent="0.45">
      <c r="D667" s="2"/>
      <c r="E667" s="2"/>
      <c r="F667" s="2"/>
    </row>
    <row r="668" spans="4:6" ht="14.25" customHeight="1" x14ac:dyDescent="0.45">
      <c r="D668" s="2"/>
      <c r="E668" s="2"/>
      <c r="F668" s="2"/>
    </row>
    <row r="669" spans="4:6" ht="14.25" customHeight="1" x14ac:dyDescent="0.45">
      <c r="D669" s="2"/>
      <c r="E669" s="2"/>
      <c r="F669" s="2"/>
    </row>
    <row r="670" spans="4:6" ht="14.25" customHeight="1" x14ac:dyDescent="0.45">
      <c r="D670" s="2"/>
      <c r="E670" s="2"/>
      <c r="F670" s="2"/>
    </row>
    <row r="671" spans="4:6" ht="14.25" customHeight="1" x14ac:dyDescent="0.45">
      <c r="D671" s="2"/>
      <c r="E671" s="2"/>
      <c r="F671" s="2"/>
    </row>
    <row r="672" spans="4:6" ht="14.25" customHeight="1" x14ac:dyDescent="0.45">
      <c r="D672" s="2"/>
      <c r="E672" s="2"/>
      <c r="F672" s="2"/>
    </row>
    <row r="673" spans="4:6" ht="14.25" customHeight="1" x14ac:dyDescent="0.45">
      <c r="D673" s="2"/>
      <c r="E673" s="2"/>
      <c r="F673" s="2"/>
    </row>
    <row r="674" spans="4:6" ht="14.25" customHeight="1" x14ac:dyDescent="0.45">
      <c r="D674" s="2"/>
      <c r="E674" s="2"/>
      <c r="F674" s="2"/>
    </row>
    <row r="675" spans="4:6" ht="14.25" customHeight="1" x14ac:dyDescent="0.45">
      <c r="D675" s="2"/>
      <c r="E675" s="2"/>
      <c r="F675" s="2"/>
    </row>
    <row r="676" spans="4:6" ht="14.25" customHeight="1" x14ac:dyDescent="0.45">
      <c r="D676" s="2"/>
      <c r="E676" s="2"/>
      <c r="F676" s="2"/>
    </row>
    <row r="677" spans="4:6" ht="14.25" customHeight="1" x14ac:dyDescent="0.45">
      <c r="D677" s="2"/>
      <c r="E677" s="2"/>
      <c r="F677" s="2"/>
    </row>
    <row r="678" spans="4:6" ht="14.25" customHeight="1" x14ac:dyDescent="0.45">
      <c r="D678" s="2"/>
      <c r="E678" s="2"/>
      <c r="F678" s="2"/>
    </row>
    <row r="679" spans="4:6" ht="14.25" customHeight="1" x14ac:dyDescent="0.45">
      <c r="D679" s="2"/>
      <c r="E679" s="2"/>
      <c r="F679" s="2"/>
    </row>
    <row r="680" spans="4:6" ht="14.25" customHeight="1" x14ac:dyDescent="0.45">
      <c r="D680" s="2"/>
      <c r="E680" s="2"/>
      <c r="F680" s="2"/>
    </row>
    <row r="681" spans="4:6" ht="14.25" customHeight="1" x14ac:dyDescent="0.45">
      <c r="D681" s="2"/>
      <c r="E681" s="2"/>
      <c r="F681" s="2"/>
    </row>
    <row r="682" spans="4:6" ht="14.25" customHeight="1" x14ac:dyDescent="0.45">
      <c r="D682" s="2"/>
      <c r="E682" s="2"/>
      <c r="F682" s="2"/>
    </row>
    <row r="683" spans="4:6" ht="14.25" customHeight="1" x14ac:dyDescent="0.45">
      <c r="D683" s="2"/>
      <c r="E683" s="2"/>
      <c r="F683" s="2"/>
    </row>
    <row r="684" spans="4:6" ht="14.25" customHeight="1" x14ac:dyDescent="0.45">
      <c r="D684" s="2"/>
      <c r="E684" s="2"/>
      <c r="F684" s="2"/>
    </row>
    <row r="685" spans="4:6" ht="14.25" customHeight="1" x14ac:dyDescent="0.45">
      <c r="D685" s="2"/>
      <c r="E685" s="2"/>
      <c r="F685" s="2"/>
    </row>
    <row r="686" spans="4:6" ht="14.25" customHeight="1" x14ac:dyDescent="0.45">
      <c r="D686" s="2"/>
      <c r="E686" s="2"/>
      <c r="F686" s="2"/>
    </row>
    <row r="687" spans="4:6" ht="14.25" customHeight="1" x14ac:dyDescent="0.45">
      <c r="D687" s="2"/>
      <c r="E687" s="2"/>
      <c r="F687" s="2"/>
    </row>
    <row r="688" spans="4:6" ht="14.25" customHeight="1" x14ac:dyDescent="0.45">
      <c r="D688" s="2"/>
      <c r="E688" s="2"/>
      <c r="F688" s="2"/>
    </row>
    <row r="689" spans="4:6" ht="14.25" customHeight="1" x14ac:dyDescent="0.45">
      <c r="D689" s="2"/>
      <c r="E689" s="2"/>
      <c r="F689" s="2"/>
    </row>
    <row r="690" spans="4:6" ht="14.25" customHeight="1" x14ac:dyDescent="0.45">
      <c r="D690" s="2"/>
      <c r="E690" s="2"/>
      <c r="F690" s="2"/>
    </row>
    <row r="691" spans="4:6" ht="14.25" customHeight="1" x14ac:dyDescent="0.45">
      <c r="D691" s="2"/>
      <c r="E691" s="2"/>
      <c r="F691" s="2"/>
    </row>
    <row r="692" spans="4:6" ht="14.25" customHeight="1" x14ac:dyDescent="0.45">
      <c r="D692" s="2"/>
      <c r="E692" s="2"/>
      <c r="F692" s="2"/>
    </row>
    <row r="693" spans="4:6" ht="14.25" customHeight="1" x14ac:dyDescent="0.45">
      <c r="D693" s="2"/>
      <c r="E693" s="2"/>
      <c r="F693" s="2"/>
    </row>
    <row r="694" spans="4:6" ht="14.25" customHeight="1" x14ac:dyDescent="0.45">
      <c r="D694" s="2"/>
      <c r="E694" s="2"/>
      <c r="F694" s="2"/>
    </row>
    <row r="695" spans="4:6" ht="14.25" customHeight="1" x14ac:dyDescent="0.45">
      <c r="D695" s="2"/>
      <c r="E695" s="2"/>
      <c r="F695" s="2"/>
    </row>
    <row r="696" spans="4:6" ht="14.25" customHeight="1" x14ac:dyDescent="0.45">
      <c r="D696" s="2"/>
      <c r="E696" s="2"/>
      <c r="F696" s="2"/>
    </row>
    <row r="697" spans="4:6" ht="14.25" customHeight="1" x14ac:dyDescent="0.45">
      <c r="D697" s="2"/>
      <c r="E697" s="2"/>
      <c r="F697" s="2"/>
    </row>
    <row r="698" spans="4:6" ht="14.25" customHeight="1" x14ac:dyDescent="0.45">
      <c r="D698" s="2"/>
      <c r="E698" s="2"/>
      <c r="F698" s="2"/>
    </row>
    <row r="699" spans="4:6" ht="14.25" customHeight="1" x14ac:dyDescent="0.45">
      <c r="D699" s="2"/>
      <c r="E699" s="2"/>
      <c r="F699" s="2"/>
    </row>
    <row r="700" spans="4:6" ht="14.25" customHeight="1" x14ac:dyDescent="0.45">
      <c r="D700" s="2"/>
      <c r="E700" s="2"/>
      <c r="F700" s="2"/>
    </row>
    <row r="701" spans="4:6" ht="14.25" customHeight="1" x14ac:dyDescent="0.45">
      <c r="D701" s="2"/>
      <c r="E701" s="2"/>
      <c r="F701" s="2"/>
    </row>
    <row r="702" spans="4:6" ht="14.25" customHeight="1" x14ac:dyDescent="0.45">
      <c r="D702" s="2"/>
      <c r="E702" s="2"/>
      <c r="F702" s="2"/>
    </row>
    <row r="703" spans="4:6" ht="14.25" customHeight="1" x14ac:dyDescent="0.45">
      <c r="D703" s="2"/>
      <c r="E703" s="2"/>
      <c r="F703" s="2"/>
    </row>
    <row r="704" spans="4:6" ht="14.25" customHeight="1" x14ac:dyDescent="0.45">
      <c r="D704" s="2"/>
      <c r="E704" s="2"/>
      <c r="F704" s="2"/>
    </row>
    <row r="705" spans="4:6" ht="14.25" customHeight="1" x14ac:dyDescent="0.45">
      <c r="D705" s="2"/>
      <c r="E705" s="2"/>
      <c r="F705" s="2"/>
    </row>
    <row r="706" spans="4:6" ht="14.25" customHeight="1" x14ac:dyDescent="0.45">
      <c r="D706" s="2"/>
      <c r="E706" s="2"/>
      <c r="F706" s="2"/>
    </row>
    <row r="707" spans="4:6" ht="14.25" customHeight="1" x14ac:dyDescent="0.45">
      <c r="D707" s="2"/>
      <c r="E707" s="2"/>
      <c r="F707" s="2"/>
    </row>
    <row r="708" spans="4:6" ht="14.25" customHeight="1" x14ac:dyDescent="0.45">
      <c r="D708" s="2"/>
      <c r="E708" s="2"/>
      <c r="F708" s="2"/>
    </row>
    <row r="709" spans="4:6" ht="14.25" customHeight="1" x14ac:dyDescent="0.45">
      <c r="D709" s="2"/>
      <c r="E709" s="2"/>
      <c r="F709" s="2"/>
    </row>
    <row r="710" spans="4:6" ht="14.25" customHeight="1" x14ac:dyDescent="0.45">
      <c r="D710" s="2"/>
      <c r="E710" s="2"/>
      <c r="F710" s="2"/>
    </row>
    <row r="711" spans="4:6" ht="14.25" customHeight="1" x14ac:dyDescent="0.45">
      <c r="D711" s="2"/>
      <c r="E711" s="2"/>
      <c r="F711" s="2"/>
    </row>
    <row r="712" spans="4:6" ht="14.25" customHeight="1" x14ac:dyDescent="0.45">
      <c r="D712" s="2"/>
      <c r="E712" s="2"/>
      <c r="F712" s="2"/>
    </row>
    <row r="713" spans="4:6" ht="14.25" customHeight="1" x14ac:dyDescent="0.45">
      <c r="D713" s="2"/>
      <c r="E713" s="2"/>
      <c r="F713" s="2"/>
    </row>
    <row r="714" spans="4:6" ht="14.25" customHeight="1" x14ac:dyDescent="0.45">
      <c r="D714" s="2"/>
      <c r="E714" s="2"/>
      <c r="F714" s="2"/>
    </row>
    <row r="715" spans="4:6" ht="14.25" customHeight="1" x14ac:dyDescent="0.45">
      <c r="D715" s="2"/>
      <c r="E715" s="2"/>
      <c r="F715" s="2"/>
    </row>
    <row r="716" spans="4:6" ht="14.25" customHeight="1" x14ac:dyDescent="0.45">
      <c r="D716" s="2"/>
      <c r="E716" s="2"/>
      <c r="F716" s="2"/>
    </row>
    <row r="717" spans="4:6" ht="14.25" customHeight="1" x14ac:dyDescent="0.45">
      <c r="D717" s="2"/>
      <c r="E717" s="2"/>
      <c r="F717" s="2"/>
    </row>
    <row r="718" spans="4:6" ht="14.25" customHeight="1" x14ac:dyDescent="0.45">
      <c r="D718" s="2"/>
      <c r="E718" s="2"/>
      <c r="F718" s="2"/>
    </row>
    <row r="719" spans="4:6" ht="14.25" customHeight="1" x14ac:dyDescent="0.45">
      <c r="D719" s="2"/>
      <c r="E719" s="2"/>
      <c r="F719" s="2"/>
    </row>
    <row r="720" spans="4:6" ht="14.25" customHeight="1" x14ac:dyDescent="0.45">
      <c r="D720" s="2"/>
      <c r="E720" s="2"/>
      <c r="F720" s="2"/>
    </row>
    <row r="721" spans="4:6" ht="14.25" customHeight="1" x14ac:dyDescent="0.45">
      <c r="D721" s="2"/>
      <c r="E721" s="2"/>
      <c r="F721" s="2"/>
    </row>
    <row r="722" spans="4:6" ht="14.25" customHeight="1" x14ac:dyDescent="0.45">
      <c r="D722" s="2"/>
      <c r="E722" s="2"/>
      <c r="F722" s="2"/>
    </row>
    <row r="723" spans="4:6" ht="14.25" customHeight="1" x14ac:dyDescent="0.45">
      <c r="D723" s="2"/>
      <c r="E723" s="2"/>
      <c r="F723" s="2"/>
    </row>
    <row r="724" spans="4:6" ht="14.25" customHeight="1" x14ac:dyDescent="0.45">
      <c r="D724" s="2"/>
      <c r="E724" s="2"/>
      <c r="F724" s="2"/>
    </row>
    <row r="725" spans="4:6" ht="14.25" customHeight="1" x14ac:dyDescent="0.45">
      <c r="D725" s="2"/>
      <c r="E725" s="2"/>
      <c r="F725" s="2"/>
    </row>
    <row r="726" spans="4:6" ht="14.25" customHeight="1" x14ac:dyDescent="0.45">
      <c r="D726" s="2"/>
      <c r="E726" s="2"/>
      <c r="F726" s="2"/>
    </row>
    <row r="727" spans="4:6" ht="14.25" customHeight="1" x14ac:dyDescent="0.45">
      <c r="D727" s="2"/>
      <c r="E727" s="2"/>
      <c r="F727" s="2"/>
    </row>
    <row r="728" spans="4:6" ht="14.25" customHeight="1" x14ac:dyDescent="0.45">
      <c r="D728" s="2"/>
      <c r="E728" s="2"/>
      <c r="F728" s="2"/>
    </row>
    <row r="729" spans="4:6" ht="14.25" customHeight="1" x14ac:dyDescent="0.45">
      <c r="D729" s="2"/>
      <c r="E729" s="2"/>
      <c r="F729" s="2"/>
    </row>
    <row r="730" spans="4:6" ht="14.25" customHeight="1" x14ac:dyDescent="0.45">
      <c r="D730" s="2"/>
      <c r="E730" s="2"/>
      <c r="F730" s="2"/>
    </row>
    <row r="731" spans="4:6" ht="14.25" customHeight="1" x14ac:dyDescent="0.45">
      <c r="D731" s="2"/>
      <c r="E731" s="2"/>
      <c r="F731" s="2"/>
    </row>
    <row r="732" spans="4:6" ht="14.25" customHeight="1" x14ac:dyDescent="0.45">
      <c r="D732" s="2"/>
      <c r="E732" s="2"/>
      <c r="F732" s="2"/>
    </row>
    <row r="733" spans="4:6" ht="14.25" customHeight="1" x14ac:dyDescent="0.45">
      <c r="D733" s="2"/>
      <c r="E733" s="2"/>
      <c r="F733" s="2"/>
    </row>
    <row r="734" spans="4:6" ht="14.25" customHeight="1" x14ac:dyDescent="0.45">
      <c r="D734" s="2"/>
      <c r="E734" s="2"/>
      <c r="F734" s="2"/>
    </row>
    <row r="735" spans="4:6" ht="14.25" customHeight="1" x14ac:dyDescent="0.45">
      <c r="D735" s="2"/>
      <c r="E735" s="2"/>
      <c r="F735" s="2"/>
    </row>
    <row r="736" spans="4:6" ht="14.25" customHeight="1" x14ac:dyDescent="0.45">
      <c r="D736" s="2"/>
      <c r="E736" s="2"/>
      <c r="F736" s="2"/>
    </row>
    <row r="737" spans="4:6" ht="14.25" customHeight="1" x14ac:dyDescent="0.45">
      <c r="D737" s="2"/>
      <c r="E737" s="2"/>
      <c r="F737" s="2"/>
    </row>
    <row r="738" spans="4:6" ht="14.25" customHeight="1" x14ac:dyDescent="0.45">
      <c r="D738" s="2"/>
      <c r="E738" s="2"/>
      <c r="F738" s="2"/>
    </row>
    <row r="739" spans="4:6" ht="14.25" customHeight="1" x14ac:dyDescent="0.45">
      <c r="D739" s="2"/>
      <c r="E739" s="2"/>
      <c r="F739" s="2"/>
    </row>
    <row r="740" spans="4:6" ht="14.25" customHeight="1" x14ac:dyDescent="0.45">
      <c r="D740" s="2"/>
      <c r="E740" s="2"/>
      <c r="F740" s="2"/>
    </row>
    <row r="741" spans="4:6" ht="14.25" customHeight="1" x14ac:dyDescent="0.45">
      <c r="D741" s="2"/>
      <c r="E741" s="2"/>
      <c r="F741" s="2"/>
    </row>
    <row r="742" spans="4:6" ht="14.25" customHeight="1" x14ac:dyDescent="0.45">
      <c r="D742" s="2"/>
      <c r="E742" s="2"/>
      <c r="F742" s="2"/>
    </row>
    <row r="743" spans="4:6" ht="14.25" customHeight="1" x14ac:dyDescent="0.45">
      <c r="D743" s="2"/>
      <c r="E743" s="2"/>
      <c r="F743" s="2"/>
    </row>
    <row r="744" spans="4:6" ht="14.25" customHeight="1" x14ac:dyDescent="0.45">
      <c r="D744" s="2"/>
      <c r="E744" s="2"/>
      <c r="F744" s="2"/>
    </row>
    <row r="745" spans="4:6" ht="14.25" customHeight="1" x14ac:dyDescent="0.45">
      <c r="D745" s="2"/>
      <c r="E745" s="2"/>
      <c r="F745" s="2"/>
    </row>
    <row r="746" spans="4:6" ht="14.25" customHeight="1" x14ac:dyDescent="0.45">
      <c r="D746" s="2"/>
      <c r="E746" s="2"/>
      <c r="F746" s="2"/>
    </row>
    <row r="747" spans="4:6" ht="14.25" customHeight="1" x14ac:dyDescent="0.45">
      <c r="D747" s="2"/>
      <c r="E747" s="2"/>
      <c r="F747" s="2"/>
    </row>
    <row r="748" spans="4:6" ht="14.25" customHeight="1" x14ac:dyDescent="0.45">
      <c r="D748" s="2"/>
      <c r="E748" s="2"/>
      <c r="F748" s="2"/>
    </row>
    <row r="749" spans="4:6" ht="14.25" customHeight="1" x14ac:dyDescent="0.45">
      <c r="D749" s="2"/>
      <c r="E749" s="2"/>
      <c r="F749" s="2"/>
    </row>
    <row r="750" spans="4:6" ht="14.25" customHeight="1" x14ac:dyDescent="0.45">
      <c r="D750" s="2"/>
      <c r="E750" s="2"/>
      <c r="F750" s="2"/>
    </row>
    <row r="751" spans="4:6" ht="14.25" customHeight="1" x14ac:dyDescent="0.45">
      <c r="D751" s="2"/>
      <c r="E751" s="2"/>
      <c r="F751" s="2"/>
    </row>
    <row r="752" spans="4:6" ht="14.25" customHeight="1" x14ac:dyDescent="0.45">
      <c r="D752" s="2"/>
      <c r="E752" s="2"/>
      <c r="F752" s="2"/>
    </row>
    <row r="753" spans="4:6" ht="14.25" customHeight="1" x14ac:dyDescent="0.45">
      <c r="D753" s="2"/>
      <c r="E753" s="2"/>
      <c r="F753" s="2"/>
    </row>
    <row r="754" spans="4:6" ht="14.25" customHeight="1" x14ac:dyDescent="0.45">
      <c r="D754" s="2"/>
      <c r="E754" s="2"/>
      <c r="F754" s="2"/>
    </row>
    <row r="755" spans="4:6" ht="14.25" customHeight="1" x14ac:dyDescent="0.45">
      <c r="D755" s="2"/>
      <c r="E755" s="2"/>
      <c r="F755" s="2"/>
    </row>
    <row r="756" spans="4:6" ht="14.25" customHeight="1" x14ac:dyDescent="0.45">
      <c r="D756" s="2"/>
      <c r="E756" s="2"/>
      <c r="F756" s="2"/>
    </row>
    <row r="757" spans="4:6" ht="14.25" customHeight="1" x14ac:dyDescent="0.45">
      <c r="D757" s="2"/>
      <c r="E757" s="2"/>
      <c r="F757" s="2"/>
    </row>
    <row r="758" spans="4:6" ht="14.25" customHeight="1" x14ac:dyDescent="0.45">
      <c r="D758" s="2"/>
      <c r="E758" s="2"/>
      <c r="F758" s="2"/>
    </row>
    <row r="759" spans="4:6" ht="14.25" customHeight="1" x14ac:dyDescent="0.45">
      <c r="D759" s="2"/>
      <c r="E759" s="2"/>
      <c r="F759" s="2"/>
    </row>
    <row r="760" spans="4:6" ht="14.25" customHeight="1" x14ac:dyDescent="0.45">
      <c r="D760" s="2"/>
      <c r="E760" s="2"/>
      <c r="F760" s="2"/>
    </row>
    <row r="761" spans="4:6" ht="14.25" customHeight="1" x14ac:dyDescent="0.45">
      <c r="D761" s="2"/>
      <c r="E761" s="2"/>
      <c r="F761" s="2"/>
    </row>
    <row r="762" spans="4:6" ht="14.25" customHeight="1" x14ac:dyDescent="0.45">
      <c r="D762" s="2"/>
      <c r="E762" s="2"/>
      <c r="F762" s="2"/>
    </row>
    <row r="763" spans="4:6" ht="14.25" customHeight="1" x14ac:dyDescent="0.45">
      <c r="D763" s="2"/>
      <c r="E763" s="2"/>
      <c r="F763" s="2"/>
    </row>
    <row r="764" spans="4:6" ht="14.25" customHeight="1" x14ac:dyDescent="0.45">
      <c r="D764" s="2"/>
      <c r="E764" s="2"/>
      <c r="F764" s="2"/>
    </row>
    <row r="765" spans="4:6" ht="14.25" customHeight="1" x14ac:dyDescent="0.45">
      <c r="D765" s="2"/>
      <c r="E765" s="2"/>
      <c r="F765" s="2"/>
    </row>
    <row r="766" spans="4:6" ht="14.25" customHeight="1" x14ac:dyDescent="0.45">
      <c r="D766" s="2"/>
      <c r="E766" s="2"/>
      <c r="F766" s="2"/>
    </row>
    <row r="767" spans="4:6" ht="14.25" customHeight="1" x14ac:dyDescent="0.45">
      <c r="D767" s="2"/>
      <c r="E767" s="2"/>
      <c r="F767" s="2"/>
    </row>
    <row r="768" spans="4:6" ht="14.25" customHeight="1" x14ac:dyDescent="0.45">
      <c r="D768" s="2"/>
      <c r="E768" s="2"/>
      <c r="F768" s="2"/>
    </row>
    <row r="769" spans="4:6" ht="14.25" customHeight="1" x14ac:dyDescent="0.45">
      <c r="D769" s="2"/>
      <c r="E769" s="2"/>
      <c r="F769" s="2"/>
    </row>
    <row r="770" spans="4:6" ht="14.25" customHeight="1" x14ac:dyDescent="0.45">
      <c r="D770" s="2"/>
      <c r="E770" s="2"/>
      <c r="F770" s="2"/>
    </row>
    <row r="771" spans="4:6" ht="14.25" customHeight="1" x14ac:dyDescent="0.45">
      <c r="D771" s="2"/>
      <c r="E771" s="2"/>
      <c r="F771" s="2"/>
    </row>
    <row r="772" spans="4:6" ht="14.25" customHeight="1" x14ac:dyDescent="0.45">
      <c r="D772" s="2"/>
      <c r="E772" s="2"/>
      <c r="F772" s="2"/>
    </row>
    <row r="773" spans="4:6" ht="14.25" customHeight="1" x14ac:dyDescent="0.45">
      <c r="D773" s="2"/>
      <c r="E773" s="2"/>
      <c r="F773" s="2"/>
    </row>
    <row r="774" spans="4:6" ht="14.25" customHeight="1" x14ac:dyDescent="0.45">
      <c r="D774" s="2"/>
      <c r="E774" s="2"/>
      <c r="F774" s="2"/>
    </row>
    <row r="775" spans="4:6" ht="14.25" customHeight="1" x14ac:dyDescent="0.45">
      <c r="D775" s="2"/>
      <c r="E775" s="2"/>
      <c r="F775" s="2"/>
    </row>
    <row r="776" spans="4:6" ht="14.25" customHeight="1" x14ac:dyDescent="0.45">
      <c r="D776" s="2"/>
      <c r="E776" s="2"/>
      <c r="F776" s="2"/>
    </row>
    <row r="777" spans="4:6" ht="14.25" customHeight="1" x14ac:dyDescent="0.45">
      <c r="D777" s="2"/>
      <c r="E777" s="2"/>
      <c r="F777" s="2"/>
    </row>
    <row r="778" spans="4:6" ht="14.25" customHeight="1" x14ac:dyDescent="0.45">
      <c r="D778" s="2"/>
      <c r="E778" s="2"/>
      <c r="F778" s="2"/>
    </row>
    <row r="779" spans="4:6" ht="14.25" customHeight="1" x14ac:dyDescent="0.45">
      <c r="D779" s="2"/>
      <c r="E779" s="2"/>
      <c r="F779" s="2"/>
    </row>
    <row r="780" spans="4:6" ht="14.25" customHeight="1" x14ac:dyDescent="0.45">
      <c r="D780" s="2"/>
      <c r="E780" s="2"/>
      <c r="F780" s="2"/>
    </row>
    <row r="781" spans="4:6" ht="14.25" customHeight="1" x14ac:dyDescent="0.45">
      <c r="D781" s="2"/>
      <c r="E781" s="2"/>
      <c r="F781" s="2"/>
    </row>
    <row r="782" spans="4:6" ht="14.25" customHeight="1" x14ac:dyDescent="0.45">
      <c r="D782" s="2"/>
      <c r="E782" s="2"/>
      <c r="F782" s="2"/>
    </row>
    <row r="783" spans="4:6" ht="14.25" customHeight="1" x14ac:dyDescent="0.45">
      <c r="D783" s="2"/>
      <c r="E783" s="2"/>
      <c r="F783" s="2"/>
    </row>
    <row r="784" spans="4:6" ht="14.25" customHeight="1" x14ac:dyDescent="0.45">
      <c r="D784" s="2"/>
      <c r="E784" s="2"/>
      <c r="F784" s="2"/>
    </row>
    <row r="785" spans="4:6" ht="14.25" customHeight="1" x14ac:dyDescent="0.45">
      <c r="D785" s="2"/>
      <c r="E785" s="2"/>
      <c r="F785" s="2"/>
    </row>
    <row r="786" spans="4:6" ht="14.25" customHeight="1" x14ac:dyDescent="0.45">
      <c r="D786" s="2"/>
      <c r="E786" s="2"/>
      <c r="F786" s="2"/>
    </row>
    <row r="787" spans="4:6" ht="14.25" customHeight="1" x14ac:dyDescent="0.45">
      <c r="D787" s="2"/>
      <c r="E787" s="2"/>
      <c r="F787" s="2"/>
    </row>
    <row r="788" spans="4:6" ht="14.25" customHeight="1" x14ac:dyDescent="0.45">
      <c r="D788" s="2"/>
      <c r="E788" s="2"/>
      <c r="F788" s="2"/>
    </row>
    <row r="789" spans="4:6" ht="14.25" customHeight="1" x14ac:dyDescent="0.45">
      <c r="D789" s="2"/>
      <c r="E789" s="2"/>
      <c r="F789" s="2"/>
    </row>
    <row r="790" spans="4:6" ht="14.25" customHeight="1" x14ac:dyDescent="0.45">
      <c r="D790" s="2"/>
      <c r="E790" s="2"/>
      <c r="F790" s="2"/>
    </row>
    <row r="791" spans="4:6" ht="14.25" customHeight="1" x14ac:dyDescent="0.45">
      <c r="D791" s="2"/>
      <c r="E791" s="2"/>
      <c r="F791" s="2"/>
    </row>
    <row r="792" spans="4:6" ht="14.25" customHeight="1" x14ac:dyDescent="0.45">
      <c r="D792" s="2"/>
      <c r="E792" s="2"/>
      <c r="F792" s="2"/>
    </row>
    <row r="793" spans="4:6" ht="14.25" customHeight="1" x14ac:dyDescent="0.45">
      <c r="D793" s="2"/>
      <c r="E793" s="2"/>
      <c r="F793" s="2"/>
    </row>
    <row r="794" spans="4:6" ht="14.25" customHeight="1" x14ac:dyDescent="0.45">
      <c r="D794" s="2"/>
      <c r="E794" s="2"/>
      <c r="F794" s="2"/>
    </row>
    <row r="795" spans="4:6" ht="14.25" customHeight="1" x14ac:dyDescent="0.45">
      <c r="D795" s="2"/>
      <c r="E795" s="2"/>
      <c r="F795" s="2"/>
    </row>
    <row r="796" spans="4:6" ht="14.25" customHeight="1" x14ac:dyDescent="0.45">
      <c r="D796" s="2"/>
      <c r="E796" s="2"/>
      <c r="F796" s="2"/>
    </row>
    <row r="797" spans="4:6" ht="14.25" customHeight="1" x14ac:dyDescent="0.45">
      <c r="D797" s="2"/>
      <c r="E797" s="2"/>
      <c r="F797" s="2"/>
    </row>
    <row r="798" spans="4:6" ht="14.25" customHeight="1" x14ac:dyDescent="0.45">
      <c r="D798" s="2"/>
      <c r="E798" s="2"/>
      <c r="F798" s="2"/>
    </row>
    <row r="799" spans="4:6" ht="14.25" customHeight="1" x14ac:dyDescent="0.45">
      <c r="D799" s="2"/>
      <c r="E799" s="2"/>
      <c r="F799" s="2"/>
    </row>
    <row r="800" spans="4:6" ht="14.25" customHeight="1" x14ac:dyDescent="0.45">
      <c r="D800" s="2"/>
      <c r="E800" s="2"/>
      <c r="F800" s="2"/>
    </row>
    <row r="801" spans="4:6" ht="14.25" customHeight="1" x14ac:dyDescent="0.45">
      <c r="D801" s="2"/>
      <c r="E801" s="2"/>
      <c r="F801" s="2"/>
    </row>
    <row r="802" spans="4:6" ht="14.25" customHeight="1" x14ac:dyDescent="0.45">
      <c r="D802" s="2"/>
      <c r="E802" s="2"/>
      <c r="F802" s="2"/>
    </row>
    <row r="803" spans="4:6" ht="14.25" customHeight="1" x14ac:dyDescent="0.45">
      <c r="D803" s="2"/>
      <c r="E803" s="2"/>
      <c r="F803" s="2"/>
    </row>
    <row r="804" spans="4:6" ht="14.25" customHeight="1" x14ac:dyDescent="0.45">
      <c r="D804" s="2"/>
      <c r="E804" s="2"/>
      <c r="F804" s="2"/>
    </row>
    <row r="805" spans="4:6" ht="14.25" customHeight="1" x14ac:dyDescent="0.45">
      <c r="D805" s="2"/>
      <c r="E805" s="2"/>
      <c r="F805" s="2"/>
    </row>
    <row r="806" spans="4:6" ht="14.25" customHeight="1" x14ac:dyDescent="0.45">
      <c r="D806" s="2"/>
      <c r="E806" s="2"/>
      <c r="F806" s="2"/>
    </row>
    <row r="807" spans="4:6" ht="14.25" customHeight="1" x14ac:dyDescent="0.45">
      <c r="D807" s="2"/>
      <c r="E807" s="2"/>
      <c r="F807" s="2"/>
    </row>
    <row r="808" spans="4:6" ht="14.25" customHeight="1" x14ac:dyDescent="0.45">
      <c r="D808" s="2"/>
      <c r="E808" s="2"/>
      <c r="F808" s="2"/>
    </row>
    <row r="809" spans="4:6" ht="14.25" customHeight="1" x14ac:dyDescent="0.45">
      <c r="D809" s="2"/>
      <c r="E809" s="2"/>
      <c r="F809" s="2"/>
    </row>
    <row r="810" spans="4:6" ht="14.25" customHeight="1" x14ac:dyDescent="0.45">
      <c r="D810" s="2"/>
      <c r="E810" s="2"/>
      <c r="F810" s="2"/>
    </row>
    <row r="811" spans="4:6" ht="14.25" customHeight="1" x14ac:dyDescent="0.45">
      <c r="D811" s="2"/>
      <c r="E811" s="2"/>
      <c r="F811" s="2"/>
    </row>
    <row r="812" spans="4:6" ht="14.25" customHeight="1" x14ac:dyDescent="0.45">
      <c r="D812" s="2"/>
      <c r="E812" s="2"/>
      <c r="F812" s="2"/>
    </row>
    <row r="813" spans="4:6" ht="14.25" customHeight="1" x14ac:dyDescent="0.45">
      <c r="D813" s="2"/>
      <c r="E813" s="2"/>
      <c r="F813" s="2"/>
    </row>
    <row r="814" spans="4:6" ht="14.25" customHeight="1" x14ac:dyDescent="0.45">
      <c r="D814" s="2"/>
      <c r="E814" s="2"/>
      <c r="F814" s="2"/>
    </row>
    <row r="815" spans="4:6" ht="14.25" customHeight="1" x14ac:dyDescent="0.45">
      <c r="D815" s="2"/>
      <c r="E815" s="2"/>
      <c r="F815" s="2"/>
    </row>
    <row r="816" spans="4:6" ht="14.25" customHeight="1" x14ac:dyDescent="0.45">
      <c r="D816" s="2"/>
      <c r="E816" s="2"/>
      <c r="F816" s="2"/>
    </row>
    <row r="817" spans="4:6" ht="14.25" customHeight="1" x14ac:dyDescent="0.45">
      <c r="D817" s="2"/>
      <c r="E817" s="2"/>
      <c r="F817" s="2"/>
    </row>
    <row r="818" spans="4:6" ht="14.25" customHeight="1" x14ac:dyDescent="0.45">
      <c r="D818" s="2"/>
      <c r="E818" s="2"/>
      <c r="F818" s="2"/>
    </row>
    <row r="819" spans="4:6" ht="14.25" customHeight="1" x14ac:dyDescent="0.45">
      <c r="D819" s="2"/>
      <c r="E819" s="2"/>
      <c r="F819" s="2"/>
    </row>
    <row r="820" spans="4:6" ht="14.25" customHeight="1" x14ac:dyDescent="0.45">
      <c r="D820" s="2"/>
      <c r="E820" s="2"/>
      <c r="F820" s="2"/>
    </row>
    <row r="821" spans="4:6" ht="14.25" customHeight="1" x14ac:dyDescent="0.45">
      <c r="D821" s="2"/>
      <c r="E821" s="2"/>
      <c r="F821" s="2"/>
    </row>
    <row r="822" spans="4:6" ht="14.25" customHeight="1" x14ac:dyDescent="0.45">
      <c r="D822" s="2"/>
      <c r="E822" s="2"/>
      <c r="F822" s="2"/>
    </row>
    <row r="823" spans="4:6" ht="14.25" customHeight="1" x14ac:dyDescent="0.45">
      <c r="D823" s="2"/>
      <c r="E823" s="2"/>
      <c r="F823" s="2"/>
    </row>
    <row r="824" spans="4:6" ht="14.25" customHeight="1" x14ac:dyDescent="0.45">
      <c r="D824" s="2"/>
      <c r="E824" s="2"/>
      <c r="F824" s="2"/>
    </row>
    <row r="825" spans="4:6" ht="14.25" customHeight="1" x14ac:dyDescent="0.45">
      <c r="D825" s="2"/>
      <c r="E825" s="2"/>
      <c r="F825" s="2"/>
    </row>
    <row r="826" spans="4:6" ht="14.25" customHeight="1" x14ac:dyDescent="0.45">
      <c r="D826" s="2"/>
      <c r="E826" s="2"/>
      <c r="F826" s="2"/>
    </row>
    <row r="827" spans="4:6" ht="14.25" customHeight="1" x14ac:dyDescent="0.45">
      <c r="D827" s="2"/>
      <c r="E827" s="2"/>
      <c r="F827" s="2"/>
    </row>
    <row r="828" spans="4:6" ht="14.25" customHeight="1" x14ac:dyDescent="0.45">
      <c r="D828" s="2"/>
      <c r="E828" s="2"/>
      <c r="F828" s="2"/>
    </row>
    <row r="829" spans="4:6" ht="14.25" customHeight="1" x14ac:dyDescent="0.45">
      <c r="D829" s="2"/>
      <c r="E829" s="2"/>
      <c r="F829" s="2"/>
    </row>
    <row r="830" spans="4:6" ht="14.25" customHeight="1" x14ac:dyDescent="0.45">
      <c r="D830" s="2"/>
      <c r="E830" s="2"/>
      <c r="F830" s="2"/>
    </row>
    <row r="831" spans="4:6" ht="14.25" customHeight="1" x14ac:dyDescent="0.45">
      <c r="D831" s="2"/>
      <c r="E831" s="2"/>
      <c r="F831" s="2"/>
    </row>
    <row r="832" spans="4:6" ht="14.25" customHeight="1" x14ac:dyDescent="0.45">
      <c r="D832" s="2"/>
      <c r="E832" s="2"/>
      <c r="F832" s="2"/>
    </row>
    <row r="833" spans="4:6" ht="14.25" customHeight="1" x14ac:dyDescent="0.45">
      <c r="D833" s="2"/>
      <c r="E833" s="2"/>
      <c r="F833" s="2"/>
    </row>
    <row r="834" spans="4:6" ht="14.25" customHeight="1" x14ac:dyDescent="0.45">
      <c r="D834" s="2"/>
      <c r="E834" s="2"/>
      <c r="F834" s="2"/>
    </row>
    <row r="835" spans="4:6" ht="14.25" customHeight="1" x14ac:dyDescent="0.45">
      <c r="D835" s="2"/>
      <c r="E835" s="2"/>
      <c r="F835" s="2"/>
    </row>
    <row r="836" spans="4:6" ht="14.25" customHeight="1" x14ac:dyDescent="0.45">
      <c r="D836" s="2"/>
      <c r="E836" s="2"/>
      <c r="F836" s="2"/>
    </row>
    <row r="837" spans="4:6" ht="14.25" customHeight="1" x14ac:dyDescent="0.45">
      <c r="D837" s="2"/>
      <c r="E837" s="2"/>
      <c r="F837" s="2"/>
    </row>
    <row r="838" spans="4:6" ht="14.25" customHeight="1" x14ac:dyDescent="0.45">
      <c r="D838" s="2"/>
      <c r="E838" s="2"/>
      <c r="F838" s="2"/>
    </row>
    <row r="839" spans="4:6" ht="14.25" customHeight="1" x14ac:dyDescent="0.45">
      <c r="D839" s="2"/>
      <c r="E839" s="2"/>
      <c r="F839" s="2"/>
    </row>
    <row r="840" spans="4:6" ht="14.25" customHeight="1" x14ac:dyDescent="0.45">
      <c r="D840" s="2"/>
      <c r="E840" s="2"/>
      <c r="F840" s="2"/>
    </row>
    <row r="841" spans="4:6" ht="14.25" customHeight="1" x14ac:dyDescent="0.45">
      <c r="D841" s="2"/>
      <c r="E841" s="2"/>
      <c r="F841" s="2"/>
    </row>
    <row r="842" spans="4:6" ht="14.25" customHeight="1" x14ac:dyDescent="0.45">
      <c r="D842" s="2"/>
      <c r="E842" s="2"/>
      <c r="F842" s="2"/>
    </row>
    <row r="843" spans="4:6" ht="14.25" customHeight="1" x14ac:dyDescent="0.45">
      <c r="D843" s="2"/>
      <c r="E843" s="2"/>
      <c r="F843" s="2"/>
    </row>
    <row r="844" spans="4:6" ht="14.25" customHeight="1" x14ac:dyDescent="0.45">
      <c r="D844" s="2"/>
      <c r="E844" s="2"/>
      <c r="F844" s="2"/>
    </row>
    <row r="845" spans="4:6" ht="14.25" customHeight="1" x14ac:dyDescent="0.45">
      <c r="D845" s="2"/>
      <c r="E845" s="2"/>
      <c r="F845" s="2"/>
    </row>
    <row r="846" spans="4:6" ht="14.25" customHeight="1" x14ac:dyDescent="0.45">
      <c r="D846" s="2"/>
      <c r="E846" s="2"/>
      <c r="F846" s="2"/>
    </row>
    <row r="847" spans="4:6" ht="14.25" customHeight="1" x14ac:dyDescent="0.45">
      <c r="D847" s="2"/>
      <c r="E847" s="2"/>
      <c r="F847" s="2"/>
    </row>
    <row r="848" spans="4:6" ht="14.25" customHeight="1" x14ac:dyDescent="0.45">
      <c r="D848" s="2"/>
      <c r="E848" s="2"/>
      <c r="F848" s="2"/>
    </row>
    <row r="849" spans="4:6" ht="14.25" customHeight="1" x14ac:dyDescent="0.45">
      <c r="D849" s="2"/>
      <c r="E849" s="2"/>
      <c r="F849" s="2"/>
    </row>
    <row r="850" spans="4:6" ht="14.25" customHeight="1" x14ac:dyDescent="0.45">
      <c r="D850" s="2"/>
      <c r="E850" s="2"/>
      <c r="F850" s="2"/>
    </row>
    <row r="851" spans="4:6" ht="14.25" customHeight="1" x14ac:dyDescent="0.45">
      <c r="D851" s="2"/>
      <c r="E851" s="2"/>
      <c r="F851" s="2"/>
    </row>
    <row r="852" spans="4:6" ht="14.25" customHeight="1" x14ac:dyDescent="0.45">
      <c r="D852" s="2"/>
      <c r="E852" s="2"/>
      <c r="F852" s="2"/>
    </row>
    <row r="853" spans="4:6" ht="14.25" customHeight="1" x14ac:dyDescent="0.45">
      <c r="D853" s="2"/>
      <c r="E853" s="2"/>
      <c r="F853" s="2"/>
    </row>
    <row r="854" spans="4:6" ht="14.25" customHeight="1" x14ac:dyDescent="0.45">
      <c r="D854" s="2"/>
      <c r="E854" s="2"/>
      <c r="F854" s="2"/>
    </row>
    <row r="855" spans="4:6" ht="14.25" customHeight="1" x14ac:dyDescent="0.45">
      <c r="D855" s="2"/>
      <c r="E855" s="2"/>
      <c r="F855" s="2"/>
    </row>
    <row r="856" spans="4:6" ht="14.25" customHeight="1" x14ac:dyDescent="0.45">
      <c r="D856" s="2"/>
      <c r="E856" s="2"/>
      <c r="F856" s="2"/>
    </row>
    <row r="857" spans="4:6" ht="14.25" customHeight="1" x14ac:dyDescent="0.45">
      <c r="D857" s="2"/>
      <c r="E857" s="2"/>
      <c r="F857" s="2"/>
    </row>
    <row r="858" spans="4:6" ht="14.25" customHeight="1" x14ac:dyDescent="0.45">
      <c r="D858" s="2"/>
      <c r="E858" s="2"/>
      <c r="F858" s="2"/>
    </row>
    <row r="859" spans="4:6" ht="14.25" customHeight="1" x14ac:dyDescent="0.45">
      <c r="D859" s="2"/>
      <c r="E859" s="2"/>
      <c r="F859" s="2"/>
    </row>
    <row r="860" spans="4:6" ht="14.25" customHeight="1" x14ac:dyDescent="0.45">
      <c r="D860" s="2"/>
      <c r="E860" s="2"/>
      <c r="F860" s="2"/>
    </row>
    <row r="861" spans="4:6" ht="14.25" customHeight="1" x14ac:dyDescent="0.45">
      <c r="D861" s="2"/>
      <c r="E861" s="2"/>
      <c r="F861" s="2"/>
    </row>
    <row r="862" spans="4:6" ht="14.25" customHeight="1" x14ac:dyDescent="0.45">
      <c r="D862" s="2"/>
      <c r="E862" s="2"/>
      <c r="F862" s="2"/>
    </row>
    <row r="863" spans="4:6" ht="14.25" customHeight="1" x14ac:dyDescent="0.45">
      <c r="D863" s="2"/>
      <c r="E863" s="2"/>
      <c r="F863" s="2"/>
    </row>
    <row r="864" spans="4:6" ht="14.25" customHeight="1" x14ac:dyDescent="0.45">
      <c r="D864" s="2"/>
      <c r="E864" s="2"/>
      <c r="F864" s="2"/>
    </row>
    <row r="865" spans="4:6" ht="14.25" customHeight="1" x14ac:dyDescent="0.45">
      <c r="D865" s="2"/>
      <c r="E865" s="2"/>
      <c r="F865" s="2"/>
    </row>
    <row r="866" spans="4:6" ht="14.25" customHeight="1" x14ac:dyDescent="0.45">
      <c r="D866" s="2"/>
      <c r="E866" s="2"/>
      <c r="F866" s="2"/>
    </row>
    <row r="867" spans="4:6" ht="14.25" customHeight="1" x14ac:dyDescent="0.45">
      <c r="D867" s="2"/>
      <c r="E867" s="2"/>
      <c r="F867" s="2"/>
    </row>
    <row r="868" spans="4:6" ht="14.25" customHeight="1" x14ac:dyDescent="0.45">
      <c r="D868" s="2"/>
      <c r="E868" s="2"/>
      <c r="F868" s="2"/>
    </row>
    <row r="869" spans="4:6" ht="14.25" customHeight="1" x14ac:dyDescent="0.45">
      <c r="D869" s="2"/>
      <c r="E869" s="2"/>
      <c r="F869" s="2"/>
    </row>
    <row r="870" spans="4:6" ht="14.25" customHeight="1" x14ac:dyDescent="0.45">
      <c r="D870" s="2"/>
      <c r="E870" s="2"/>
      <c r="F870" s="2"/>
    </row>
    <row r="871" spans="4:6" ht="14.25" customHeight="1" x14ac:dyDescent="0.45">
      <c r="D871" s="2"/>
      <c r="E871" s="2"/>
      <c r="F871" s="2"/>
    </row>
    <row r="872" spans="4:6" ht="14.25" customHeight="1" x14ac:dyDescent="0.45">
      <c r="D872" s="2"/>
      <c r="E872" s="2"/>
      <c r="F872" s="2"/>
    </row>
    <row r="873" spans="4:6" ht="14.25" customHeight="1" x14ac:dyDescent="0.45">
      <c r="D873" s="2"/>
      <c r="E873" s="2"/>
      <c r="F873" s="2"/>
    </row>
    <row r="874" spans="4:6" ht="14.25" customHeight="1" x14ac:dyDescent="0.45">
      <c r="D874" s="2"/>
      <c r="E874" s="2"/>
      <c r="F874" s="2"/>
    </row>
    <row r="875" spans="4:6" ht="14.25" customHeight="1" x14ac:dyDescent="0.45">
      <c r="D875" s="2"/>
      <c r="E875" s="2"/>
      <c r="F875" s="2"/>
    </row>
    <row r="876" spans="4:6" ht="14.25" customHeight="1" x14ac:dyDescent="0.45">
      <c r="D876" s="2"/>
      <c r="E876" s="2"/>
      <c r="F876" s="2"/>
    </row>
    <row r="877" spans="4:6" ht="14.25" customHeight="1" x14ac:dyDescent="0.45">
      <c r="D877" s="2"/>
      <c r="E877" s="2"/>
      <c r="F877" s="2"/>
    </row>
    <row r="878" spans="4:6" ht="14.25" customHeight="1" x14ac:dyDescent="0.45">
      <c r="D878" s="2"/>
      <c r="E878" s="2"/>
      <c r="F878" s="2"/>
    </row>
    <row r="879" spans="4:6" ht="14.25" customHeight="1" x14ac:dyDescent="0.45">
      <c r="D879" s="2"/>
      <c r="E879" s="2"/>
      <c r="F879" s="2"/>
    </row>
    <row r="880" spans="4:6" ht="14.25" customHeight="1" x14ac:dyDescent="0.45">
      <c r="D880" s="2"/>
      <c r="E880" s="2"/>
      <c r="F880" s="2"/>
    </row>
    <row r="881" spans="4:6" ht="14.25" customHeight="1" x14ac:dyDescent="0.45">
      <c r="D881" s="2"/>
      <c r="E881" s="2"/>
      <c r="F881" s="2"/>
    </row>
    <row r="882" spans="4:6" ht="14.25" customHeight="1" x14ac:dyDescent="0.45">
      <c r="D882" s="2"/>
      <c r="E882" s="2"/>
      <c r="F882" s="2"/>
    </row>
    <row r="883" spans="4:6" ht="14.25" customHeight="1" x14ac:dyDescent="0.45">
      <c r="D883" s="2"/>
      <c r="E883" s="2"/>
      <c r="F883" s="2"/>
    </row>
    <row r="884" spans="4:6" ht="14.25" customHeight="1" x14ac:dyDescent="0.45">
      <c r="D884" s="2"/>
      <c r="E884" s="2"/>
      <c r="F884" s="2"/>
    </row>
    <row r="885" spans="4:6" ht="14.25" customHeight="1" x14ac:dyDescent="0.45">
      <c r="D885" s="2"/>
      <c r="E885" s="2"/>
      <c r="F885" s="2"/>
    </row>
    <row r="886" spans="4:6" ht="14.25" customHeight="1" x14ac:dyDescent="0.45">
      <c r="D886" s="2"/>
      <c r="E886" s="2"/>
      <c r="F886" s="2"/>
    </row>
    <row r="887" spans="4:6" ht="14.25" customHeight="1" x14ac:dyDescent="0.45">
      <c r="D887" s="2"/>
      <c r="E887" s="2"/>
      <c r="F887" s="2"/>
    </row>
    <row r="888" spans="4:6" ht="14.25" customHeight="1" x14ac:dyDescent="0.45">
      <c r="D888" s="2"/>
      <c r="E888" s="2"/>
      <c r="F888" s="2"/>
    </row>
    <row r="889" spans="4:6" ht="14.25" customHeight="1" x14ac:dyDescent="0.45">
      <c r="D889" s="2"/>
      <c r="E889" s="2"/>
      <c r="F889" s="2"/>
    </row>
    <row r="890" spans="4:6" ht="14.25" customHeight="1" x14ac:dyDescent="0.45">
      <c r="D890" s="2"/>
      <c r="E890" s="2"/>
      <c r="F890" s="2"/>
    </row>
    <row r="891" spans="4:6" ht="14.25" customHeight="1" x14ac:dyDescent="0.45">
      <c r="D891" s="2"/>
      <c r="E891" s="2"/>
      <c r="F891" s="2"/>
    </row>
    <row r="892" spans="4:6" ht="14.25" customHeight="1" x14ac:dyDescent="0.45">
      <c r="D892" s="2"/>
      <c r="E892" s="2"/>
      <c r="F892" s="2"/>
    </row>
    <row r="893" spans="4:6" ht="14.25" customHeight="1" x14ac:dyDescent="0.45">
      <c r="D893" s="2"/>
      <c r="E893" s="2"/>
      <c r="F893" s="2"/>
    </row>
    <row r="894" spans="4:6" ht="14.25" customHeight="1" x14ac:dyDescent="0.45">
      <c r="D894" s="2"/>
      <c r="E894" s="2"/>
      <c r="F894" s="2"/>
    </row>
    <row r="895" spans="4:6" ht="14.25" customHeight="1" x14ac:dyDescent="0.45">
      <c r="D895" s="2"/>
      <c r="E895" s="2"/>
      <c r="F895" s="2"/>
    </row>
    <row r="896" spans="4:6" ht="14.25" customHeight="1" x14ac:dyDescent="0.45">
      <c r="D896" s="2"/>
      <c r="E896" s="2"/>
      <c r="F896" s="2"/>
    </row>
    <row r="897" spans="4:6" ht="14.25" customHeight="1" x14ac:dyDescent="0.45">
      <c r="D897" s="2"/>
      <c r="E897" s="2"/>
      <c r="F897" s="2"/>
    </row>
    <row r="898" spans="4:6" ht="14.25" customHeight="1" x14ac:dyDescent="0.45">
      <c r="D898" s="2"/>
      <c r="E898" s="2"/>
      <c r="F898" s="2"/>
    </row>
    <row r="899" spans="4:6" ht="14.25" customHeight="1" x14ac:dyDescent="0.45">
      <c r="D899" s="2"/>
      <c r="E899" s="2"/>
      <c r="F899" s="2"/>
    </row>
    <row r="900" spans="4:6" ht="14.25" customHeight="1" x14ac:dyDescent="0.45">
      <c r="D900" s="2"/>
      <c r="E900" s="2"/>
      <c r="F900" s="2"/>
    </row>
    <row r="901" spans="4:6" ht="14.25" customHeight="1" x14ac:dyDescent="0.45">
      <c r="D901" s="2"/>
      <c r="E901" s="2"/>
      <c r="F901" s="2"/>
    </row>
    <row r="902" spans="4:6" ht="14.25" customHeight="1" x14ac:dyDescent="0.45">
      <c r="D902" s="2"/>
      <c r="E902" s="2"/>
      <c r="F902" s="2"/>
    </row>
    <row r="903" spans="4:6" ht="14.25" customHeight="1" x14ac:dyDescent="0.45">
      <c r="D903" s="2"/>
      <c r="E903" s="2"/>
      <c r="F903" s="2"/>
    </row>
    <row r="904" spans="4:6" ht="14.25" customHeight="1" x14ac:dyDescent="0.45">
      <c r="D904" s="2"/>
      <c r="E904" s="2"/>
      <c r="F904" s="2"/>
    </row>
    <row r="905" spans="4:6" ht="14.25" customHeight="1" x14ac:dyDescent="0.45">
      <c r="D905" s="2"/>
      <c r="E905" s="2"/>
      <c r="F905" s="2"/>
    </row>
    <row r="906" spans="4:6" ht="14.25" customHeight="1" x14ac:dyDescent="0.45">
      <c r="D906" s="2"/>
      <c r="E906" s="2"/>
      <c r="F906" s="2"/>
    </row>
    <row r="907" spans="4:6" ht="14.25" customHeight="1" x14ac:dyDescent="0.45">
      <c r="D907" s="2"/>
      <c r="E907" s="2"/>
      <c r="F907" s="2"/>
    </row>
    <row r="908" spans="4:6" ht="14.25" customHeight="1" x14ac:dyDescent="0.45">
      <c r="D908" s="2"/>
      <c r="E908" s="2"/>
      <c r="F908" s="2"/>
    </row>
    <row r="909" spans="4:6" ht="14.25" customHeight="1" x14ac:dyDescent="0.45">
      <c r="D909" s="2"/>
      <c r="E909" s="2"/>
      <c r="F909" s="2"/>
    </row>
    <row r="910" spans="4:6" ht="14.25" customHeight="1" x14ac:dyDescent="0.45">
      <c r="D910" s="2"/>
      <c r="E910" s="2"/>
      <c r="F910" s="2"/>
    </row>
    <row r="911" spans="4:6" ht="14.25" customHeight="1" x14ac:dyDescent="0.45">
      <c r="D911" s="2"/>
      <c r="E911" s="2"/>
      <c r="F911" s="2"/>
    </row>
    <row r="912" spans="4:6" ht="14.25" customHeight="1" x14ac:dyDescent="0.45">
      <c r="D912" s="2"/>
      <c r="E912" s="2"/>
      <c r="F912" s="2"/>
    </row>
    <row r="913" spans="4:6" ht="14.25" customHeight="1" x14ac:dyDescent="0.45">
      <c r="D913" s="2"/>
      <c r="E913" s="2"/>
      <c r="F913" s="2"/>
    </row>
    <row r="914" spans="4:6" ht="14.25" customHeight="1" x14ac:dyDescent="0.45">
      <c r="D914" s="2"/>
      <c r="E914" s="2"/>
      <c r="F914" s="2"/>
    </row>
    <row r="915" spans="4:6" ht="14.25" customHeight="1" x14ac:dyDescent="0.45">
      <c r="D915" s="2"/>
      <c r="E915" s="2"/>
      <c r="F915" s="2"/>
    </row>
    <row r="916" spans="4:6" ht="14.25" customHeight="1" x14ac:dyDescent="0.45">
      <c r="D916" s="2"/>
      <c r="E916" s="2"/>
      <c r="F916" s="2"/>
    </row>
    <row r="917" spans="4:6" ht="14.25" customHeight="1" x14ac:dyDescent="0.45">
      <c r="D917" s="2"/>
      <c r="E917" s="2"/>
      <c r="F917" s="2"/>
    </row>
    <row r="918" spans="4:6" ht="14.25" customHeight="1" x14ac:dyDescent="0.45">
      <c r="D918" s="2"/>
      <c r="E918" s="2"/>
      <c r="F918" s="2"/>
    </row>
    <row r="919" spans="4:6" ht="14.25" customHeight="1" x14ac:dyDescent="0.45">
      <c r="D919" s="2"/>
      <c r="E919" s="2"/>
      <c r="F919" s="2"/>
    </row>
    <row r="920" spans="4:6" ht="14.25" customHeight="1" x14ac:dyDescent="0.45">
      <c r="D920" s="2"/>
      <c r="E920" s="2"/>
      <c r="F920" s="2"/>
    </row>
    <row r="921" spans="4:6" ht="14.25" customHeight="1" x14ac:dyDescent="0.45">
      <c r="D921" s="2"/>
      <c r="E921" s="2"/>
      <c r="F921" s="2"/>
    </row>
    <row r="922" spans="4:6" ht="14.25" customHeight="1" x14ac:dyDescent="0.45">
      <c r="D922" s="2"/>
      <c r="E922" s="2"/>
      <c r="F922" s="2"/>
    </row>
    <row r="923" spans="4:6" ht="14.25" customHeight="1" x14ac:dyDescent="0.45">
      <c r="D923" s="2"/>
      <c r="E923" s="2"/>
      <c r="F923" s="2"/>
    </row>
    <row r="924" spans="4:6" ht="14.25" customHeight="1" x14ac:dyDescent="0.45">
      <c r="D924" s="2"/>
      <c r="E924" s="2"/>
      <c r="F924" s="2"/>
    </row>
    <row r="925" spans="4:6" ht="14.25" customHeight="1" x14ac:dyDescent="0.45">
      <c r="D925" s="2"/>
      <c r="E925" s="2"/>
      <c r="F925" s="2"/>
    </row>
    <row r="926" spans="4:6" ht="14.25" customHeight="1" x14ac:dyDescent="0.45">
      <c r="D926" s="2"/>
      <c r="E926" s="2"/>
      <c r="F926" s="2"/>
    </row>
    <row r="927" spans="4:6" ht="14.25" customHeight="1" x14ac:dyDescent="0.45">
      <c r="D927" s="2"/>
      <c r="E927" s="2"/>
      <c r="F927" s="2"/>
    </row>
    <row r="928" spans="4:6" ht="14.25" customHeight="1" x14ac:dyDescent="0.45">
      <c r="D928" s="2"/>
      <c r="E928" s="2"/>
      <c r="F928" s="2"/>
    </row>
    <row r="929" spans="4:6" ht="14.25" customHeight="1" x14ac:dyDescent="0.45">
      <c r="D929" s="2"/>
      <c r="E929" s="2"/>
      <c r="F929" s="2"/>
    </row>
    <row r="930" spans="4:6" ht="14.25" customHeight="1" x14ac:dyDescent="0.45">
      <c r="D930" s="2"/>
      <c r="E930" s="2"/>
      <c r="F930" s="2"/>
    </row>
    <row r="931" spans="4:6" ht="14.25" customHeight="1" x14ac:dyDescent="0.45">
      <c r="D931" s="2"/>
      <c r="E931" s="2"/>
      <c r="F931" s="2"/>
    </row>
    <row r="932" spans="4:6" ht="14.25" customHeight="1" x14ac:dyDescent="0.45">
      <c r="D932" s="2"/>
      <c r="E932" s="2"/>
      <c r="F932" s="2"/>
    </row>
    <row r="933" spans="4:6" ht="14.25" customHeight="1" x14ac:dyDescent="0.45">
      <c r="D933" s="2"/>
      <c r="E933" s="2"/>
      <c r="F933" s="2"/>
    </row>
    <row r="934" spans="4:6" ht="14.25" customHeight="1" x14ac:dyDescent="0.45">
      <c r="D934" s="2"/>
      <c r="E934" s="2"/>
      <c r="F934" s="2"/>
    </row>
    <row r="935" spans="4:6" ht="14.25" customHeight="1" x14ac:dyDescent="0.45">
      <c r="D935" s="2"/>
      <c r="E935" s="2"/>
      <c r="F935" s="2"/>
    </row>
    <row r="936" spans="4:6" ht="14.25" customHeight="1" x14ac:dyDescent="0.45">
      <c r="D936" s="2"/>
      <c r="E936" s="2"/>
      <c r="F936" s="2"/>
    </row>
    <row r="937" spans="4:6" ht="14.25" customHeight="1" x14ac:dyDescent="0.45">
      <c r="D937" s="2"/>
      <c r="E937" s="2"/>
      <c r="F937" s="2"/>
    </row>
    <row r="938" spans="4:6" ht="14.25" customHeight="1" x14ac:dyDescent="0.45">
      <c r="D938" s="2"/>
      <c r="E938" s="2"/>
      <c r="F938" s="2"/>
    </row>
    <row r="939" spans="4:6" ht="14.25" customHeight="1" x14ac:dyDescent="0.45">
      <c r="D939" s="2"/>
      <c r="E939" s="2"/>
      <c r="F939" s="2"/>
    </row>
    <row r="940" spans="4:6" ht="14.25" customHeight="1" x14ac:dyDescent="0.45">
      <c r="D940" s="2"/>
      <c r="E940" s="2"/>
      <c r="F940" s="2"/>
    </row>
    <row r="941" spans="4:6" ht="14.25" customHeight="1" x14ac:dyDescent="0.45">
      <c r="D941" s="2"/>
      <c r="E941" s="2"/>
      <c r="F941" s="2"/>
    </row>
    <row r="942" spans="4:6" ht="14.25" customHeight="1" x14ac:dyDescent="0.45">
      <c r="D942" s="2"/>
      <c r="E942" s="2"/>
      <c r="F942" s="2"/>
    </row>
    <row r="943" spans="4:6" ht="14.25" customHeight="1" x14ac:dyDescent="0.45">
      <c r="D943" s="2"/>
      <c r="E943" s="2"/>
      <c r="F943" s="2"/>
    </row>
    <row r="944" spans="4:6" ht="14.25" customHeight="1" x14ac:dyDescent="0.45">
      <c r="D944" s="2"/>
      <c r="E944" s="2"/>
      <c r="F944" s="2"/>
    </row>
    <row r="945" spans="4:6" ht="14.25" customHeight="1" x14ac:dyDescent="0.45">
      <c r="D945" s="2"/>
      <c r="E945" s="2"/>
      <c r="F945" s="2"/>
    </row>
    <row r="946" spans="4:6" ht="14.25" customHeight="1" x14ac:dyDescent="0.45">
      <c r="D946" s="2"/>
      <c r="E946" s="2"/>
      <c r="F946" s="2"/>
    </row>
    <row r="947" spans="4:6" ht="14.25" customHeight="1" x14ac:dyDescent="0.45">
      <c r="D947" s="2"/>
      <c r="E947" s="2"/>
      <c r="F947" s="2"/>
    </row>
    <row r="948" spans="4:6" ht="14.25" customHeight="1" x14ac:dyDescent="0.45">
      <c r="D948" s="2"/>
      <c r="E948" s="2"/>
      <c r="F948" s="2"/>
    </row>
    <row r="949" spans="4:6" ht="14.25" customHeight="1" x14ac:dyDescent="0.45">
      <c r="D949" s="2"/>
      <c r="E949" s="2"/>
      <c r="F949" s="2"/>
    </row>
    <row r="950" spans="4:6" ht="14.25" customHeight="1" x14ac:dyDescent="0.45">
      <c r="D950" s="2"/>
      <c r="E950" s="2"/>
      <c r="F950" s="2"/>
    </row>
    <row r="951" spans="4:6" ht="14.25" customHeight="1" x14ac:dyDescent="0.45">
      <c r="D951" s="2"/>
      <c r="E951" s="2"/>
      <c r="F951" s="2"/>
    </row>
    <row r="952" spans="4:6" ht="14.25" customHeight="1" x14ac:dyDescent="0.45">
      <c r="D952" s="2"/>
      <c r="E952" s="2"/>
      <c r="F952" s="2"/>
    </row>
    <row r="953" spans="4:6" ht="14.25" customHeight="1" x14ac:dyDescent="0.45">
      <c r="D953" s="2"/>
      <c r="E953" s="2"/>
      <c r="F953" s="2"/>
    </row>
    <row r="954" spans="4:6" ht="14.25" customHeight="1" x14ac:dyDescent="0.45">
      <c r="D954" s="2"/>
      <c r="E954" s="2"/>
      <c r="F954" s="2"/>
    </row>
    <row r="955" spans="4:6" ht="14.25" customHeight="1" x14ac:dyDescent="0.45">
      <c r="D955" s="2"/>
      <c r="E955" s="2"/>
      <c r="F955" s="2"/>
    </row>
    <row r="956" spans="4:6" ht="14.25" customHeight="1" x14ac:dyDescent="0.45">
      <c r="D956" s="2"/>
      <c r="E956" s="2"/>
      <c r="F956" s="2"/>
    </row>
    <row r="957" spans="4:6" ht="14.25" customHeight="1" x14ac:dyDescent="0.45">
      <c r="D957" s="2"/>
      <c r="E957" s="2"/>
      <c r="F957" s="2"/>
    </row>
    <row r="958" spans="4:6" ht="14.25" customHeight="1" x14ac:dyDescent="0.45">
      <c r="D958" s="2"/>
      <c r="E958" s="2"/>
      <c r="F958" s="2"/>
    </row>
    <row r="959" spans="4:6" ht="14.25" customHeight="1" x14ac:dyDescent="0.45">
      <c r="D959" s="2"/>
      <c r="E959" s="2"/>
      <c r="F959" s="2"/>
    </row>
    <row r="960" spans="4:6" ht="14.25" customHeight="1" x14ac:dyDescent="0.45">
      <c r="D960" s="2"/>
      <c r="E960" s="2"/>
      <c r="F960" s="2"/>
    </row>
    <row r="961" spans="4:6" ht="14.25" customHeight="1" x14ac:dyDescent="0.45">
      <c r="D961" s="2"/>
      <c r="E961" s="2"/>
      <c r="F961" s="2"/>
    </row>
    <row r="962" spans="4:6" ht="14.25" customHeight="1" x14ac:dyDescent="0.45">
      <c r="D962" s="2"/>
      <c r="E962" s="2"/>
      <c r="F962" s="2"/>
    </row>
    <row r="963" spans="4:6" ht="14.25" customHeight="1" x14ac:dyDescent="0.45">
      <c r="D963" s="2"/>
      <c r="E963" s="2"/>
      <c r="F963" s="2"/>
    </row>
    <row r="964" spans="4:6" ht="14.25" customHeight="1" x14ac:dyDescent="0.45">
      <c r="D964" s="2"/>
      <c r="E964" s="2"/>
      <c r="F964" s="2"/>
    </row>
    <row r="965" spans="4:6" ht="14.25" customHeight="1" x14ac:dyDescent="0.45">
      <c r="D965" s="2"/>
      <c r="E965" s="2"/>
      <c r="F965" s="2"/>
    </row>
    <row r="966" spans="4:6" ht="14.25" customHeight="1" x14ac:dyDescent="0.45">
      <c r="D966" s="2"/>
      <c r="E966" s="2"/>
      <c r="F966" s="2"/>
    </row>
    <row r="967" spans="4:6" ht="14.25" customHeight="1" x14ac:dyDescent="0.45">
      <c r="D967" s="2"/>
      <c r="E967" s="2"/>
      <c r="F967" s="2"/>
    </row>
    <row r="968" spans="4:6" ht="14.25" customHeight="1" x14ac:dyDescent="0.45">
      <c r="D968" s="2"/>
      <c r="E968" s="2"/>
      <c r="F968" s="2"/>
    </row>
    <row r="969" spans="4:6" ht="14.25" customHeight="1" x14ac:dyDescent="0.45">
      <c r="D969" s="2"/>
      <c r="E969" s="2"/>
      <c r="F969" s="2"/>
    </row>
    <row r="970" spans="4:6" ht="14.25" customHeight="1" x14ac:dyDescent="0.45">
      <c r="D970" s="2"/>
      <c r="E970" s="2"/>
      <c r="F970" s="2"/>
    </row>
    <row r="971" spans="4:6" ht="14.25" customHeight="1" x14ac:dyDescent="0.45">
      <c r="D971" s="2"/>
      <c r="E971" s="2"/>
      <c r="F971" s="2"/>
    </row>
    <row r="972" spans="4:6" ht="14.25" customHeight="1" x14ac:dyDescent="0.45">
      <c r="D972" s="2"/>
      <c r="E972" s="2"/>
      <c r="F972" s="2"/>
    </row>
    <row r="973" spans="4:6" ht="14.25" customHeight="1" x14ac:dyDescent="0.45">
      <c r="D973" s="2"/>
      <c r="E973" s="2"/>
      <c r="F973" s="2"/>
    </row>
    <row r="974" spans="4:6" ht="14.25" customHeight="1" x14ac:dyDescent="0.45">
      <c r="D974" s="2"/>
      <c r="E974" s="2"/>
      <c r="F974" s="2"/>
    </row>
    <row r="975" spans="4:6" ht="14.25" customHeight="1" x14ac:dyDescent="0.45">
      <c r="D975" s="2"/>
      <c r="E975" s="2"/>
      <c r="F975" s="2"/>
    </row>
    <row r="976" spans="4:6" ht="14.25" customHeight="1" x14ac:dyDescent="0.45">
      <c r="D976" s="2"/>
      <c r="E976" s="2"/>
      <c r="F976" s="2"/>
    </row>
    <row r="977" spans="4:6" ht="14.25" customHeight="1" x14ac:dyDescent="0.45">
      <c r="D977" s="2"/>
      <c r="E977" s="2"/>
      <c r="F977" s="2"/>
    </row>
    <row r="978" spans="4:6" ht="14.25" customHeight="1" x14ac:dyDescent="0.45">
      <c r="D978" s="2"/>
      <c r="E978" s="2"/>
      <c r="F978" s="2"/>
    </row>
    <row r="979" spans="4:6" ht="14.25" customHeight="1" x14ac:dyDescent="0.45">
      <c r="D979" s="2"/>
      <c r="E979" s="2"/>
      <c r="F979" s="2"/>
    </row>
    <row r="980" spans="4:6" ht="14.25" customHeight="1" x14ac:dyDescent="0.45">
      <c r="D980" s="2"/>
      <c r="E980" s="2"/>
      <c r="F980" s="2"/>
    </row>
    <row r="981" spans="4:6" ht="14.25" customHeight="1" x14ac:dyDescent="0.45">
      <c r="D981" s="2"/>
      <c r="E981" s="2"/>
      <c r="F981" s="2"/>
    </row>
    <row r="982" spans="4:6" ht="14.25" customHeight="1" x14ac:dyDescent="0.45">
      <c r="D982" s="2"/>
      <c r="E982" s="2"/>
      <c r="F982" s="2"/>
    </row>
    <row r="983" spans="4:6" ht="14.25" customHeight="1" x14ac:dyDescent="0.45">
      <c r="D983" s="2"/>
      <c r="E983" s="2"/>
      <c r="F983" s="2"/>
    </row>
    <row r="984" spans="4:6" ht="14.25" customHeight="1" x14ac:dyDescent="0.45">
      <c r="D984" s="2"/>
      <c r="E984" s="2"/>
      <c r="F984" s="2"/>
    </row>
    <row r="985" spans="4:6" ht="14.25" customHeight="1" x14ac:dyDescent="0.45">
      <c r="D985" s="2"/>
      <c r="E985" s="2"/>
      <c r="F985" s="2"/>
    </row>
    <row r="986" spans="4:6" ht="14.25" customHeight="1" x14ac:dyDescent="0.45">
      <c r="D986" s="2"/>
      <c r="E986" s="2"/>
      <c r="F986" s="2"/>
    </row>
    <row r="987" spans="4:6" ht="14.25" customHeight="1" x14ac:dyDescent="0.45">
      <c r="D987" s="2"/>
      <c r="E987" s="2"/>
      <c r="F987" s="2"/>
    </row>
    <row r="988" spans="4:6" ht="14.25" customHeight="1" x14ac:dyDescent="0.45">
      <c r="D988" s="2"/>
      <c r="E988" s="2"/>
      <c r="F988" s="2"/>
    </row>
    <row r="989" spans="4:6" ht="14.25" customHeight="1" x14ac:dyDescent="0.45">
      <c r="D989" s="2"/>
      <c r="E989" s="2"/>
      <c r="F989" s="2"/>
    </row>
    <row r="990" spans="4:6" ht="14.25" customHeight="1" x14ac:dyDescent="0.45">
      <c r="D990" s="2"/>
      <c r="E990" s="2"/>
      <c r="F990" s="2"/>
    </row>
    <row r="991" spans="4:6" ht="14.25" customHeight="1" x14ac:dyDescent="0.45">
      <c r="D991" s="2"/>
      <c r="E991" s="2"/>
      <c r="F991" s="2"/>
    </row>
    <row r="992" spans="4:6" ht="14.25" customHeight="1" x14ac:dyDescent="0.45">
      <c r="D992" s="2"/>
      <c r="E992" s="2"/>
      <c r="F992" s="2"/>
    </row>
    <row r="993" spans="4:6" ht="14.25" customHeight="1" x14ac:dyDescent="0.45">
      <c r="D993" s="2"/>
      <c r="E993" s="2"/>
      <c r="F993" s="2"/>
    </row>
    <row r="994" spans="4:6" ht="14.25" customHeight="1" x14ac:dyDescent="0.45">
      <c r="D994" s="2"/>
      <c r="E994" s="2"/>
      <c r="F994" s="2"/>
    </row>
    <row r="995" spans="4:6" ht="14.25" customHeight="1" x14ac:dyDescent="0.45">
      <c r="D995" s="2"/>
      <c r="E995" s="2"/>
      <c r="F995" s="2"/>
    </row>
    <row r="996" spans="4:6" ht="14.25" customHeight="1" x14ac:dyDescent="0.45">
      <c r="D996" s="2"/>
      <c r="E996" s="2"/>
      <c r="F996" s="2"/>
    </row>
    <row r="997" spans="4:6" ht="14.25" customHeight="1" x14ac:dyDescent="0.45">
      <c r="D997" s="2"/>
      <c r="E997" s="2"/>
      <c r="F997" s="2"/>
    </row>
    <row r="998" spans="4:6" ht="14.25" customHeight="1" x14ac:dyDescent="0.45">
      <c r="D998" s="2"/>
      <c r="E998" s="2"/>
      <c r="F998" s="2"/>
    </row>
    <row r="999" spans="4:6" ht="14.25" customHeight="1" x14ac:dyDescent="0.45">
      <c r="D999" s="2"/>
      <c r="E999" s="2"/>
      <c r="F999" s="2"/>
    </row>
    <row r="1000" spans="4:6" ht="14.25" customHeight="1" x14ac:dyDescent="0.45">
      <c r="D1000" s="2"/>
      <c r="E1000" s="2"/>
      <c r="F1000" s="2"/>
    </row>
  </sheetData>
  <pageMargins left="0.70000000000000007" right="0.700000000000000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99"/>
  <sheetViews>
    <sheetView topLeftCell="A100" zoomScale="75" zoomScaleNormal="75" workbookViewId="0">
      <selection activeCell="KW141" sqref="KW141"/>
    </sheetView>
  </sheetViews>
  <sheetFormatPr defaultColWidth="14.3984375" defaultRowHeight="15" customHeight="1" x14ac:dyDescent="0.45"/>
  <cols>
    <col min="1" max="26" width="9" customWidth="1"/>
  </cols>
  <sheetData>
    <row r="1" ht="14.25" customHeight="1" x14ac:dyDescent="0.45"/>
    <row r="2" ht="14.25" customHeight="1" x14ac:dyDescent="0.45"/>
    <row r="3" ht="14.25" customHeight="1" x14ac:dyDescent="0.45"/>
    <row r="4" ht="14.25" customHeight="1" x14ac:dyDescent="0.45"/>
    <row r="5" ht="14.25" customHeight="1" x14ac:dyDescent="0.45"/>
    <row r="6" ht="14.25" customHeight="1" x14ac:dyDescent="0.45"/>
    <row r="7" ht="14.25" customHeight="1" x14ac:dyDescent="0.45"/>
    <row r="8" ht="14.25" customHeight="1" x14ac:dyDescent="0.45"/>
    <row r="9" ht="14.25" customHeight="1" x14ac:dyDescent="0.45"/>
    <row r="10" ht="14.25" customHeight="1" x14ac:dyDescent="0.45"/>
    <row r="11" ht="14.25" customHeight="1" x14ac:dyDescent="0.45"/>
    <row r="12" ht="14.25" customHeight="1" x14ac:dyDescent="0.45"/>
    <row r="13" ht="14.25" customHeight="1" x14ac:dyDescent="0.45"/>
    <row r="14" ht="14.25" customHeight="1" x14ac:dyDescent="0.45"/>
    <row r="15" ht="14.25" customHeight="1" x14ac:dyDescent="0.45"/>
    <row r="1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spans="1:1" ht="14.25" customHeight="1" x14ac:dyDescent="0.45"/>
    <row r="34" spans="1:1" ht="14.25" customHeight="1" x14ac:dyDescent="0.45">
      <c r="A34" s="1" t="s">
        <v>101</v>
      </c>
    </row>
    <row r="35" spans="1:1" ht="14.25" customHeight="1" x14ac:dyDescent="0.45"/>
    <row r="36" spans="1:1" ht="14.25" customHeight="1" x14ac:dyDescent="0.45"/>
    <row r="37" spans="1:1" ht="14.25" customHeight="1" x14ac:dyDescent="0.45"/>
    <row r="38" spans="1:1" ht="14.25" customHeight="1" x14ac:dyDescent="0.45"/>
    <row r="39" spans="1:1" ht="14.25" customHeight="1" x14ac:dyDescent="0.45"/>
    <row r="40" spans="1:1" ht="14.25" customHeight="1" x14ac:dyDescent="0.45"/>
    <row r="41" spans="1:1" ht="14.25" customHeight="1" x14ac:dyDescent="0.45"/>
    <row r="42" spans="1:1" ht="14.25" customHeight="1" x14ac:dyDescent="0.45"/>
    <row r="43" spans="1:1" ht="14.25" customHeight="1" x14ac:dyDescent="0.45"/>
    <row r="44" spans="1:1" ht="14.25" customHeight="1" x14ac:dyDescent="0.45"/>
    <row r="45" spans="1:1" ht="14.25" customHeight="1" x14ac:dyDescent="0.45"/>
    <row r="46" spans="1:1" ht="14.25" customHeight="1" x14ac:dyDescent="0.45"/>
    <row r="47" spans="1:1" ht="14.25" customHeight="1" x14ac:dyDescent="0.45"/>
    <row r="48" spans="1:1"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spans="1:1" ht="14.25" customHeight="1" x14ac:dyDescent="0.45"/>
    <row r="98" spans="1:1" ht="14.25" customHeight="1" x14ac:dyDescent="0.45"/>
    <row r="99" spans="1:1" ht="14.25" customHeight="1" x14ac:dyDescent="0.45"/>
    <row r="100" spans="1:1" ht="14.25" customHeight="1" x14ac:dyDescent="0.45"/>
    <row r="101" spans="1:1" ht="14.25" customHeight="1" x14ac:dyDescent="0.45">
      <c r="A101" s="9" t="s">
        <v>102</v>
      </c>
    </row>
    <row r="102" spans="1:1" ht="14.25" customHeight="1" x14ac:dyDescent="0.45"/>
    <row r="103" spans="1:1" ht="14.25" customHeight="1" x14ac:dyDescent="0.45"/>
    <row r="104" spans="1:1" ht="14.25" customHeight="1" x14ac:dyDescent="0.45"/>
    <row r="105" spans="1:1" ht="14.25" customHeight="1" x14ac:dyDescent="0.45"/>
    <row r="106" spans="1:1" ht="14.25" customHeight="1" x14ac:dyDescent="0.45"/>
    <row r="107" spans="1:1" ht="14.25" customHeight="1" x14ac:dyDescent="0.45"/>
    <row r="108" spans="1:1" ht="14.25" customHeight="1" x14ac:dyDescent="0.45"/>
    <row r="109" spans="1:1" ht="14.25" customHeight="1" x14ac:dyDescent="0.45"/>
    <row r="110" spans="1:1" ht="14.25" customHeight="1" x14ac:dyDescent="0.45"/>
    <row r="111" spans="1:1" ht="14.25" customHeight="1" x14ac:dyDescent="0.45"/>
    <row r="112" spans="1:1"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17"/>
  <sheetViews>
    <sheetView tabSelected="1" topLeftCell="B1" zoomScale="80" zoomScaleNormal="80" workbookViewId="0">
      <pane ySplit="2" topLeftCell="A3" activePane="bottomLeft" state="frozen"/>
      <selection pane="bottomLeft" activeCell="D13" sqref="D13"/>
    </sheetView>
  </sheetViews>
  <sheetFormatPr defaultColWidth="14.3984375" defaultRowHeight="15" customHeight="1" x14ac:dyDescent="0.45"/>
  <cols>
    <col min="1" max="1" width="5.3984375" customWidth="1"/>
    <col min="2" max="2" width="30.19921875" style="3" customWidth="1"/>
    <col min="3" max="3" width="12.1328125" style="123" customWidth="1"/>
    <col min="4" max="4" width="16.73046875" customWidth="1"/>
    <col min="5" max="5" width="81.59765625" customWidth="1"/>
    <col min="6" max="6" width="42.19921875" customWidth="1"/>
    <col min="7" max="7" width="25.9296875" customWidth="1"/>
    <col min="8" max="8" width="4.86328125" customWidth="1"/>
    <col min="9" max="9" width="41.3984375" customWidth="1"/>
    <col min="10" max="10" width="54.86328125" customWidth="1"/>
    <col min="11" max="11" width="37.53125" customWidth="1"/>
    <col min="12" max="25" width="8.86328125" customWidth="1"/>
  </cols>
  <sheetData>
    <row r="1" spans="2:10" ht="14.25" customHeight="1" x14ac:dyDescent="0.45">
      <c r="G1" s="3"/>
      <c r="H1" s="3"/>
      <c r="I1" s="3"/>
      <c r="J1" s="3"/>
    </row>
    <row r="2" spans="2:10" ht="14.25" customHeight="1" x14ac:dyDescent="0.45">
      <c r="B2" s="91" t="s">
        <v>0</v>
      </c>
      <c r="C2" s="124"/>
      <c r="D2" s="92"/>
      <c r="E2" s="92"/>
      <c r="F2" s="88" t="s">
        <v>185</v>
      </c>
      <c r="G2" s="6" t="s">
        <v>2</v>
      </c>
      <c r="H2" s="6"/>
      <c r="I2" s="8" t="s">
        <v>3</v>
      </c>
      <c r="J2" s="6" t="s">
        <v>5</v>
      </c>
    </row>
    <row r="3" spans="2:10" ht="14.25" customHeight="1" x14ac:dyDescent="0.45">
      <c r="B3" s="93"/>
      <c r="C3" s="125"/>
      <c r="D3" s="94"/>
      <c r="E3" s="94"/>
      <c r="G3" s="3"/>
      <c r="H3" s="3"/>
      <c r="I3" s="3"/>
      <c r="J3" s="3"/>
    </row>
    <row r="4" spans="2:10" ht="14.25" customHeight="1" x14ac:dyDescent="0.45">
      <c r="B4" s="95" t="s">
        <v>6</v>
      </c>
      <c r="C4" s="125"/>
      <c r="D4" s="260">
        <v>211297998</v>
      </c>
      <c r="E4" s="260"/>
      <c r="F4" s="1" t="s">
        <v>156</v>
      </c>
      <c r="G4" s="3" t="s">
        <v>9</v>
      </c>
      <c r="H4" s="3"/>
      <c r="I4" s="3" t="s">
        <v>10</v>
      </c>
      <c r="J4" s="12" t="s">
        <v>11</v>
      </c>
    </row>
    <row r="5" spans="2:10" ht="14.25" customHeight="1" x14ac:dyDescent="0.45">
      <c r="B5" s="95" t="s">
        <v>12</v>
      </c>
      <c r="C5" s="125"/>
      <c r="D5" s="96">
        <v>2.58</v>
      </c>
      <c r="E5" s="96"/>
      <c r="F5" t="s">
        <v>157</v>
      </c>
      <c r="G5" s="3" t="s">
        <v>13</v>
      </c>
      <c r="H5" s="3" t="s">
        <v>14</v>
      </c>
      <c r="I5" s="3"/>
      <c r="J5" s="12" t="s">
        <v>15</v>
      </c>
    </row>
    <row r="6" spans="2:10" ht="14.25" customHeight="1" x14ac:dyDescent="0.45">
      <c r="B6" s="95" t="s">
        <v>16</v>
      </c>
      <c r="C6" s="122">
        <f>'MOP 2019'!N31</f>
        <v>0.71425496632812779</v>
      </c>
      <c r="D6" s="97">
        <f>D5*D4</f>
        <v>545148834.84000003</v>
      </c>
      <c r="E6" s="97"/>
      <c r="F6" s="1" t="s">
        <v>178</v>
      </c>
      <c r="G6" s="3" t="s">
        <v>19</v>
      </c>
      <c r="H6" s="3"/>
      <c r="I6" s="3"/>
      <c r="J6" s="12" t="s">
        <v>20</v>
      </c>
    </row>
    <row r="7" spans="2:10" ht="14.25" customHeight="1" x14ac:dyDescent="0.45">
      <c r="B7" s="95" t="s">
        <v>239</v>
      </c>
      <c r="C7" s="183"/>
      <c r="D7" s="184">
        <v>636500000</v>
      </c>
      <c r="E7" s="184"/>
      <c r="F7" s="1"/>
      <c r="G7" s="3"/>
      <c r="H7" s="3"/>
      <c r="I7" s="3"/>
      <c r="J7" s="12"/>
    </row>
    <row r="8" spans="2:10" ht="14.25" customHeight="1" x14ac:dyDescent="0.45">
      <c r="B8" s="95" t="s">
        <v>240</v>
      </c>
      <c r="C8" s="122"/>
      <c r="D8" s="185">
        <v>0.1842</v>
      </c>
      <c r="E8" s="185"/>
      <c r="F8" s="1"/>
      <c r="G8" s="3"/>
      <c r="H8" s="3"/>
      <c r="I8" s="3"/>
      <c r="J8" s="12"/>
    </row>
    <row r="9" spans="2:10" ht="14.25" customHeight="1" x14ac:dyDescent="0.45">
      <c r="B9" s="95" t="s">
        <v>249</v>
      </c>
      <c r="C9" s="122"/>
      <c r="D9" s="199">
        <f>0.18*D7</f>
        <v>114570000</v>
      </c>
      <c r="E9" s="199"/>
      <c r="F9" s="1"/>
      <c r="G9" s="3"/>
      <c r="H9" s="3"/>
      <c r="I9" s="3"/>
      <c r="J9" s="12"/>
    </row>
    <row r="10" spans="2:10" ht="30.75" customHeight="1" x14ac:dyDescent="0.45">
      <c r="B10" s="119" t="s">
        <v>17</v>
      </c>
      <c r="C10" s="122">
        <f>'MOP 2019'!O31</f>
        <v>0.28574503367187232</v>
      </c>
      <c r="D10" s="120">
        <f>(D6/0.71)*0.29</f>
        <v>222666425.49802819</v>
      </c>
      <c r="E10" s="120"/>
      <c r="F10" s="85" t="s">
        <v>180</v>
      </c>
      <c r="G10" s="3" t="s">
        <v>23</v>
      </c>
      <c r="H10" s="3"/>
      <c r="I10" s="3" t="s">
        <v>25</v>
      </c>
      <c r="J10" s="12" t="s">
        <v>26</v>
      </c>
    </row>
    <row r="11" spans="2:10" ht="14.25" customHeight="1" x14ac:dyDescent="0.45">
      <c r="B11" s="95" t="s">
        <v>18</v>
      </c>
      <c r="C11" s="125"/>
      <c r="D11" s="98">
        <f>D6+D10</f>
        <v>767815260.33802819</v>
      </c>
      <c r="E11" s="98"/>
      <c r="F11" s="9">
        <f>D11/D4</f>
        <v>3.6338028169014085</v>
      </c>
      <c r="G11" s="3" t="s">
        <v>32</v>
      </c>
      <c r="H11" s="3"/>
      <c r="I11" s="3"/>
      <c r="J11" s="12" t="s">
        <v>20</v>
      </c>
    </row>
    <row r="12" spans="2:10" ht="14.25" customHeight="1" x14ac:dyDescent="0.45">
      <c r="B12" s="273"/>
      <c r="C12" s="274"/>
      <c r="D12" s="275"/>
      <c r="E12" s="275"/>
      <c r="F12" s="9"/>
      <c r="G12" s="3"/>
      <c r="H12" s="3"/>
      <c r="I12" s="3"/>
      <c r="J12" s="12"/>
    </row>
    <row r="13" spans="2:10" ht="14.25" customHeight="1" x14ac:dyDescent="0.45">
      <c r="B13" s="272" t="s">
        <v>291</v>
      </c>
      <c r="C13" s="126"/>
      <c r="D13" s="86"/>
      <c r="E13" s="86"/>
      <c r="G13" s="3"/>
      <c r="H13" s="3"/>
      <c r="I13" s="3"/>
      <c r="J13" s="24"/>
    </row>
    <row r="14" spans="2:10" ht="14.25" customHeight="1" x14ac:dyDescent="0.45">
      <c r="B14" s="267" t="s">
        <v>287</v>
      </c>
      <c r="C14" s="263">
        <v>0.123</v>
      </c>
      <c r="D14" s="99">
        <f>C14*D11</f>
        <v>94441277.021577463</v>
      </c>
      <c r="E14" s="99"/>
      <c r="F14" s="79" t="s">
        <v>284</v>
      </c>
      <c r="G14" s="3" t="s">
        <v>36</v>
      </c>
      <c r="H14" s="3"/>
      <c r="I14" s="28" t="s">
        <v>37</v>
      </c>
      <c r="J14" s="12" t="s">
        <v>39</v>
      </c>
    </row>
    <row r="15" spans="2:10" ht="14.25" customHeight="1" x14ac:dyDescent="0.45">
      <c r="B15" s="267" t="s">
        <v>283</v>
      </c>
      <c r="C15" s="264">
        <f>1-0.5692</f>
        <v>0.43079999999999996</v>
      </c>
      <c r="D15" s="99">
        <f>C15*D$11</f>
        <v>330774814.15362251</v>
      </c>
      <c r="E15" s="99"/>
      <c r="F15" s="79" t="s">
        <v>284</v>
      </c>
      <c r="G15" s="3" t="s">
        <v>41</v>
      </c>
      <c r="H15" s="3"/>
      <c r="I15" s="3" t="s">
        <v>42</v>
      </c>
      <c r="J15" s="12" t="s">
        <v>44</v>
      </c>
    </row>
    <row r="16" spans="2:10" ht="14.25" customHeight="1" x14ac:dyDescent="0.45">
      <c r="B16" s="267" t="s">
        <v>286</v>
      </c>
      <c r="C16" s="265">
        <f>1-0.9709</f>
        <v>2.9100000000000015E-2</v>
      </c>
      <c r="D16" s="99">
        <f t="shared" ref="D16:D21" si="0">C16*D$11</f>
        <v>22343424.075836632</v>
      </c>
      <c r="E16" s="99"/>
      <c r="F16" s="79"/>
      <c r="G16" s="3"/>
      <c r="H16" s="3"/>
      <c r="I16" s="3"/>
      <c r="J16" s="12"/>
    </row>
    <row r="17" spans="2:11" ht="14.25" customHeight="1" x14ac:dyDescent="0.45">
      <c r="B17" s="267" t="s">
        <v>285</v>
      </c>
      <c r="C17" s="265">
        <v>2.76E-2</v>
      </c>
      <c r="D17" s="269">
        <f t="shared" si="0"/>
        <v>21191701.185329579</v>
      </c>
      <c r="E17" s="99"/>
      <c r="F17" s="79"/>
      <c r="G17" s="3"/>
      <c r="H17" s="3"/>
      <c r="I17" s="3"/>
      <c r="J17" s="12"/>
    </row>
    <row r="18" spans="2:11" ht="14.25" customHeight="1" x14ac:dyDescent="0.45">
      <c r="B18" s="267" t="s">
        <v>290</v>
      </c>
      <c r="C18" s="265"/>
      <c r="D18" s="271">
        <f>C21*D4</f>
        <v>128997427.77899998</v>
      </c>
      <c r="E18" s="99"/>
      <c r="F18" s="79"/>
      <c r="G18" s="3"/>
      <c r="H18" s="3"/>
      <c r="I18" s="3"/>
      <c r="J18" s="12"/>
    </row>
    <row r="19" spans="2:11" ht="14.25" customHeight="1" x14ac:dyDescent="0.45">
      <c r="B19" s="267" t="s">
        <v>292</v>
      </c>
      <c r="C19" s="265"/>
      <c r="D19" s="271">
        <f>D4-D18</f>
        <v>82300570.221000016</v>
      </c>
      <c r="E19" s="99"/>
      <c r="F19" s="79"/>
      <c r="G19" s="3"/>
      <c r="H19" s="3"/>
      <c r="I19" s="3"/>
      <c r="J19" s="12"/>
    </row>
    <row r="20" spans="2:11" ht="130.5" customHeight="1" x14ac:dyDescent="0.45">
      <c r="B20" s="151" t="s">
        <v>288</v>
      </c>
      <c r="C20" s="264">
        <f>C16+C17</f>
        <v>5.6700000000000014E-2</v>
      </c>
      <c r="D20" s="266">
        <f t="shared" si="0"/>
        <v>43535125.261166207</v>
      </c>
      <c r="E20" s="152"/>
      <c r="F20" s="276"/>
      <c r="G20" s="3" t="s">
        <v>46</v>
      </c>
      <c r="H20" s="3"/>
      <c r="I20" s="3" t="s">
        <v>47</v>
      </c>
      <c r="J20" s="12" t="s">
        <v>49</v>
      </c>
    </row>
    <row r="21" spans="2:11" ht="130.5" customHeight="1" x14ac:dyDescent="0.45">
      <c r="B21" s="151" t="s">
        <v>289</v>
      </c>
      <c r="C21" s="264">
        <f>C14+C15+C16+C17</f>
        <v>0.61049999999999993</v>
      </c>
      <c r="D21" s="266">
        <f t="shared" si="0"/>
        <v>468751216.43636614</v>
      </c>
      <c r="E21" s="268"/>
      <c r="F21" s="276"/>
      <c r="G21" s="3"/>
      <c r="H21" s="3"/>
      <c r="I21" s="3"/>
      <c r="J21" s="12"/>
    </row>
    <row r="22" spans="2:11" s="86" customFormat="1" ht="14.25" customHeight="1" x14ac:dyDescent="0.45">
      <c r="B22" s="90"/>
      <c r="C22" s="128"/>
      <c r="D22" s="87"/>
      <c r="E22" s="87"/>
      <c r="G22" s="90"/>
      <c r="H22" s="90"/>
      <c r="I22" s="90"/>
      <c r="J22" s="106"/>
    </row>
    <row r="23" spans="2:11" ht="14.25" customHeight="1" x14ac:dyDescent="0.45">
      <c r="B23" s="103" t="s">
        <v>31</v>
      </c>
      <c r="C23" s="129">
        <f>D23/D4</f>
        <v>0.47128534587534399</v>
      </c>
      <c r="D23" s="104">
        <f>D4*(1-C14)*(1-C15)*(1-C16)*(1-C17)</f>
        <v>99581650.070197746</v>
      </c>
      <c r="E23" s="104"/>
      <c r="F23" s="33">
        <f>D11/D23</f>
        <v>7.7104090944142305</v>
      </c>
      <c r="G23" s="3" t="s">
        <v>61</v>
      </c>
      <c r="H23" s="3"/>
      <c r="I23" s="3" t="s">
        <v>62</v>
      </c>
      <c r="J23" s="3" t="s">
        <v>63</v>
      </c>
      <c r="K23" s="35"/>
    </row>
    <row r="24" spans="2:11" ht="14.25" customHeight="1" x14ac:dyDescent="0.45">
      <c r="B24" s="101" t="s">
        <v>186</v>
      </c>
      <c r="C24" s="130">
        <f>C23</f>
        <v>0.47128534587534399</v>
      </c>
      <c r="D24" s="105">
        <f>C23*D11</f>
        <v>361860080.53677493</v>
      </c>
      <c r="E24" s="105"/>
      <c r="F24" s="36">
        <f>F23</f>
        <v>7.7104090944142305</v>
      </c>
      <c r="G24" s="3"/>
      <c r="H24" s="3"/>
      <c r="I24" s="3"/>
      <c r="J24" s="3"/>
      <c r="K24" s="37"/>
    </row>
    <row r="25" spans="2:11" ht="14.25" customHeight="1" x14ac:dyDescent="0.45">
      <c r="B25" s="101" t="s">
        <v>190</v>
      </c>
      <c r="C25" s="129">
        <f>D25/D11</f>
        <v>0.52871465412465601</v>
      </c>
      <c r="D25" s="270">
        <f>D11-D24</f>
        <v>405955179.80125326</v>
      </c>
      <c r="E25" s="192"/>
      <c r="F25" s="36"/>
      <c r="G25" s="3"/>
      <c r="H25" s="3"/>
      <c r="I25" s="3"/>
      <c r="J25" s="3"/>
      <c r="K25" s="37"/>
    </row>
    <row r="26" spans="2:11" ht="14.25" customHeight="1" thickBot="1" x14ac:dyDescent="0.5">
      <c r="B26" s="102"/>
      <c r="C26" s="129"/>
      <c r="D26" s="104"/>
      <c r="E26" s="104"/>
      <c r="F26" s="36"/>
      <c r="G26" s="3"/>
      <c r="H26" s="3"/>
      <c r="I26" s="3"/>
      <c r="J26" s="3"/>
      <c r="K26" s="37"/>
    </row>
    <row r="27" spans="2:11" ht="14.25" customHeight="1" x14ac:dyDescent="0.45">
      <c r="B27" s="186" t="s">
        <v>187</v>
      </c>
      <c r="C27" s="187"/>
      <c r="D27" s="188">
        <f>D4*(1-0.8*C14)*(1-C15)*(1-C20)</f>
        <v>102287840.79119085</v>
      </c>
      <c r="E27" s="261"/>
      <c r="F27" s="36"/>
      <c r="G27" s="3"/>
      <c r="H27" s="3"/>
      <c r="I27" s="3"/>
      <c r="J27" s="3"/>
      <c r="K27" s="37"/>
    </row>
    <row r="28" spans="2:11" ht="14.25" customHeight="1" x14ac:dyDescent="0.45">
      <c r="B28" s="189" t="s">
        <v>188</v>
      </c>
      <c r="C28" s="190"/>
      <c r="D28" s="191">
        <f>D4*(1-C14)*(1-0.8*C15)*(1-C20)</f>
        <v>114557820.02835573</v>
      </c>
      <c r="E28" s="261"/>
      <c r="F28" s="36"/>
      <c r="G28" s="3"/>
      <c r="H28" s="3"/>
      <c r="I28" s="3"/>
      <c r="J28" s="3"/>
      <c r="K28" s="37"/>
    </row>
    <row r="29" spans="2:11" ht="14.25" customHeight="1" x14ac:dyDescent="0.45">
      <c r="B29" s="189" t="s">
        <v>189</v>
      </c>
      <c r="C29" s="190"/>
      <c r="D29" s="191">
        <f>D4*(1-C14)*(1-C15)*(1-0.9*C20)</f>
        <v>100094992.23275086</v>
      </c>
      <c r="E29" s="261"/>
      <c r="F29" s="36"/>
      <c r="G29" s="3"/>
      <c r="H29" s="3"/>
      <c r="I29" s="3"/>
      <c r="J29" s="3"/>
      <c r="K29" s="37"/>
    </row>
    <row r="30" spans="2:11" ht="14.25" customHeight="1" thickBot="1" x14ac:dyDescent="0.5">
      <c r="B30" s="193" t="s">
        <v>248</v>
      </c>
      <c r="C30" s="194"/>
      <c r="D30" s="195">
        <f>SUM(D27:D29)</f>
        <v>316940653.05229747</v>
      </c>
      <c r="E30" s="262"/>
      <c r="F30" s="36"/>
      <c r="G30" s="3"/>
      <c r="H30" s="3"/>
      <c r="I30" s="3"/>
      <c r="J30" s="3"/>
      <c r="K30" s="37"/>
    </row>
    <row r="31" spans="2:11" ht="14.25" customHeight="1" x14ac:dyDescent="0.45">
      <c r="B31" s="84"/>
      <c r="C31" s="131"/>
      <c r="D31" s="31"/>
      <c r="E31" s="31"/>
      <c r="F31" s="36"/>
      <c r="G31" s="3"/>
      <c r="H31" s="3"/>
      <c r="I31" s="3"/>
      <c r="J31" s="3"/>
      <c r="K31" s="37"/>
    </row>
    <row r="32" spans="2:11" ht="14.25" customHeight="1" x14ac:dyDescent="0.45">
      <c r="B32" s="84"/>
      <c r="C32" s="131"/>
      <c r="D32" s="31"/>
      <c r="E32" s="31"/>
      <c r="F32" s="36"/>
      <c r="G32" s="3"/>
      <c r="H32" s="3"/>
      <c r="I32" s="3"/>
      <c r="J32" s="3"/>
      <c r="K32" s="37"/>
    </row>
    <row r="33" spans="2:11" ht="14.25" customHeight="1" x14ac:dyDescent="0.45">
      <c r="B33" s="84"/>
      <c r="C33" s="131"/>
      <c r="D33" s="31"/>
      <c r="E33" s="31"/>
      <c r="F33" s="36"/>
      <c r="G33" s="3"/>
      <c r="H33" s="3"/>
      <c r="I33" s="3"/>
      <c r="J33" s="3"/>
      <c r="K33" s="37"/>
    </row>
    <row r="34" spans="2:11" ht="28.5" customHeight="1" x14ac:dyDescent="0.45">
      <c r="B34" s="196" t="s">
        <v>38</v>
      </c>
      <c r="C34" s="132">
        <v>0.2</v>
      </c>
      <c r="D34" s="197">
        <f>D11*1.2</f>
        <v>921378312.40563381</v>
      </c>
      <c r="E34" s="197"/>
      <c r="F34" s="89" t="s">
        <v>191</v>
      </c>
      <c r="G34" s="3" t="s">
        <v>71</v>
      </c>
      <c r="H34" s="3"/>
      <c r="I34" s="3" t="s">
        <v>72</v>
      </c>
      <c r="J34" s="3" t="s">
        <v>74</v>
      </c>
      <c r="K34" s="37"/>
    </row>
    <row r="35" spans="2:11" ht="14.25" customHeight="1" x14ac:dyDescent="0.45">
      <c r="B35" s="196" t="s">
        <v>43</v>
      </c>
      <c r="C35" s="132">
        <f>C10</f>
        <v>0.28574503367187232</v>
      </c>
      <c r="D35" s="198">
        <f>D34*C35</f>
        <v>263279276.90288073</v>
      </c>
      <c r="E35" s="198"/>
      <c r="F35" s="36"/>
      <c r="G35" s="3"/>
      <c r="H35" s="3"/>
      <c r="I35" s="6" t="s">
        <v>75</v>
      </c>
      <c r="J35" s="3" t="s">
        <v>76</v>
      </c>
      <c r="K35" s="40"/>
    </row>
    <row r="36" spans="2:11" ht="14.25" customHeight="1" x14ac:dyDescent="0.45">
      <c r="C36" s="131"/>
      <c r="D36" s="31"/>
      <c r="E36" s="31"/>
      <c r="F36" s="36"/>
      <c r="G36" s="3"/>
      <c r="H36" s="3"/>
      <c r="I36" s="3"/>
      <c r="J36" s="3"/>
      <c r="K36" s="40"/>
    </row>
    <row r="37" spans="2:11" ht="14.25" customHeight="1" x14ac:dyDescent="0.45">
      <c r="B37" s="107" t="s">
        <v>48</v>
      </c>
      <c r="C37" s="127"/>
      <c r="D37" s="108"/>
      <c r="E37" s="108"/>
      <c r="F37" s="36"/>
      <c r="G37" s="3"/>
      <c r="H37" s="3"/>
      <c r="I37" s="3"/>
      <c r="J37" s="3"/>
      <c r="K37" s="40"/>
    </row>
    <row r="38" spans="2:11" ht="14.25" customHeight="1" x14ac:dyDescent="0.45">
      <c r="B38" s="109" t="s">
        <v>50</v>
      </c>
      <c r="C38" s="127"/>
      <c r="D38" s="108"/>
      <c r="E38" s="108"/>
      <c r="F38" s="36"/>
      <c r="G38" s="3"/>
      <c r="H38" s="3"/>
      <c r="I38" s="3"/>
      <c r="J38" s="3"/>
      <c r="K38" s="40"/>
    </row>
    <row r="39" spans="2:11" ht="14.25" customHeight="1" x14ac:dyDescent="0.45">
      <c r="B39" s="109" t="s">
        <v>51</v>
      </c>
      <c r="C39" s="127"/>
      <c r="D39" s="108"/>
      <c r="E39" s="108"/>
      <c r="F39" s="36"/>
      <c r="G39" s="3"/>
      <c r="H39" s="3"/>
      <c r="I39" s="3"/>
      <c r="J39" s="3"/>
      <c r="K39" s="40"/>
    </row>
    <row r="40" spans="2:11" ht="14.25" customHeight="1" x14ac:dyDescent="0.45">
      <c r="B40" s="109" t="s">
        <v>52</v>
      </c>
      <c r="C40" s="127">
        <v>0.05</v>
      </c>
      <c r="D40" s="108">
        <f>C40*D11</f>
        <v>38390763.016901411</v>
      </c>
      <c r="E40" s="108"/>
      <c r="F40" s="36"/>
      <c r="G40" s="3"/>
      <c r="H40" s="3"/>
      <c r="I40" s="3"/>
      <c r="J40" s="3"/>
      <c r="K40" s="41"/>
    </row>
    <row r="41" spans="2:11" ht="14.25" customHeight="1" x14ac:dyDescent="0.45">
      <c r="B41" s="107" t="s">
        <v>53</v>
      </c>
      <c r="C41" s="127"/>
      <c r="D41" s="110">
        <f>D40</f>
        <v>38390763.016901411</v>
      </c>
      <c r="E41" s="110"/>
      <c r="F41" s="36"/>
      <c r="G41" s="3"/>
      <c r="H41" s="3"/>
      <c r="I41" s="6" t="s">
        <v>54</v>
      </c>
      <c r="J41" s="3"/>
      <c r="K41" s="40"/>
    </row>
    <row r="42" spans="2:11" ht="14.25" customHeight="1" x14ac:dyDescent="0.45">
      <c r="B42" s="100"/>
      <c r="C42" s="127"/>
      <c r="D42" s="111"/>
      <c r="E42" s="111"/>
      <c r="G42" s="3"/>
      <c r="H42" s="3"/>
      <c r="I42" s="3"/>
      <c r="J42" s="3"/>
      <c r="K42" s="40"/>
    </row>
    <row r="43" spans="2:11" ht="14.25" customHeight="1" x14ac:dyDescent="0.45">
      <c r="B43" s="107" t="s">
        <v>48</v>
      </c>
      <c r="C43" s="127"/>
      <c r="D43" s="112"/>
      <c r="E43" s="112"/>
      <c r="G43" s="3"/>
      <c r="H43" s="3"/>
      <c r="I43" s="3"/>
      <c r="J43" s="3"/>
      <c r="K43" s="42"/>
    </row>
    <row r="44" spans="2:11" ht="14.25" customHeight="1" x14ac:dyDescent="0.45">
      <c r="B44" s="109" t="s">
        <v>55</v>
      </c>
      <c r="C44" s="127">
        <v>0.1</v>
      </c>
      <c r="D44" s="99">
        <f>C44*D11</f>
        <v>76781526.033802822</v>
      </c>
      <c r="E44" s="99"/>
      <c r="G44" s="3"/>
      <c r="H44" s="3"/>
      <c r="I44" s="6" t="s">
        <v>56</v>
      </c>
      <c r="J44" s="3"/>
      <c r="K44" s="41"/>
    </row>
    <row r="45" spans="2:11" ht="14.25" customHeight="1" x14ac:dyDescent="0.45">
      <c r="B45" s="109" t="s">
        <v>57</v>
      </c>
      <c r="C45" s="127">
        <v>0.1</v>
      </c>
      <c r="D45" s="99">
        <f>(D11-D14)*C45</f>
        <v>67337398.331645072</v>
      </c>
      <c r="E45" s="99"/>
      <c r="G45" s="3"/>
      <c r="H45" s="3"/>
      <c r="I45" s="6" t="s">
        <v>58</v>
      </c>
      <c r="J45" s="12" t="s">
        <v>77</v>
      </c>
    </row>
    <row r="46" spans="2:11" ht="14.25" customHeight="1" x14ac:dyDescent="0.45">
      <c r="B46" s="109" t="s">
        <v>59</v>
      </c>
      <c r="C46" s="127">
        <v>0.05</v>
      </c>
      <c r="D46" s="99">
        <f>D20/((1-C20)/C46)</f>
        <v>2307597.0137372101</v>
      </c>
      <c r="E46" s="99"/>
      <c r="G46" s="3"/>
      <c r="H46" s="3"/>
      <c r="I46" s="6" t="s">
        <v>64</v>
      </c>
      <c r="J46" s="3"/>
      <c r="K46" s="40"/>
    </row>
    <row r="47" spans="2:11" ht="14.25" customHeight="1" x14ac:dyDescent="0.45">
      <c r="B47" s="107" t="s">
        <v>53</v>
      </c>
      <c r="C47" s="127"/>
      <c r="D47" s="112">
        <f>D44+D45+D46</f>
        <v>146426521.37918508</v>
      </c>
      <c r="E47" s="112"/>
      <c r="G47" s="3"/>
      <c r="H47" s="3"/>
      <c r="I47" s="3"/>
      <c r="J47" s="3"/>
      <c r="K47" s="42"/>
    </row>
    <row r="48" spans="2:11" ht="14.25" customHeight="1" x14ac:dyDescent="0.45">
      <c r="B48" s="100"/>
      <c r="C48" s="133"/>
      <c r="D48" s="111"/>
      <c r="E48" s="111"/>
      <c r="G48" s="3"/>
      <c r="H48" s="3"/>
      <c r="I48" s="3"/>
      <c r="J48" s="3"/>
      <c r="K48" s="41" t="s">
        <v>78</v>
      </c>
    </row>
    <row r="49" spans="2:11" ht="14.25" customHeight="1" x14ac:dyDescent="0.45">
      <c r="B49" s="109" t="s">
        <v>65</v>
      </c>
      <c r="C49" s="133"/>
      <c r="D49" s="112">
        <f>D47+D41</f>
        <v>184817284.39608648</v>
      </c>
      <c r="E49" s="112"/>
      <c r="G49" s="3"/>
      <c r="H49" s="3"/>
      <c r="I49" s="3"/>
      <c r="J49" s="3"/>
      <c r="K49" s="40" t="s">
        <v>79</v>
      </c>
    </row>
    <row r="50" spans="2:11" ht="14.25" customHeight="1" x14ac:dyDescent="0.45">
      <c r="B50" s="100"/>
      <c r="C50" s="133"/>
      <c r="D50" s="111"/>
      <c r="E50" s="111"/>
      <c r="G50" s="3"/>
      <c r="H50" s="3"/>
      <c r="I50" s="3"/>
      <c r="J50" s="3"/>
      <c r="K50" s="40" t="s">
        <v>80</v>
      </c>
    </row>
    <row r="51" spans="2:11" ht="14.25" customHeight="1" x14ac:dyDescent="0.45">
      <c r="B51" s="109" t="s">
        <v>66</v>
      </c>
      <c r="C51" s="127">
        <v>0.5</v>
      </c>
      <c r="D51" s="99">
        <f>D49*C51</f>
        <v>92408642.198043242</v>
      </c>
      <c r="E51" s="99"/>
      <c r="G51" s="3"/>
      <c r="H51" s="3"/>
      <c r="I51" s="3" t="s">
        <v>67</v>
      </c>
      <c r="J51" s="3"/>
      <c r="K51" s="40" t="s">
        <v>81</v>
      </c>
    </row>
    <row r="52" spans="2:11" ht="14.25" customHeight="1" x14ac:dyDescent="0.45">
      <c r="B52" s="100"/>
      <c r="C52" s="127"/>
      <c r="D52" s="111"/>
      <c r="E52" s="111"/>
      <c r="G52" s="3"/>
      <c r="H52" s="3"/>
      <c r="I52" s="3"/>
      <c r="J52" s="3"/>
      <c r="K52" s="40" t="s">
        <v>82</v>
      </c>
    </row>
    <row r="53" spans="2:11" ht="14.25" customHeight="1" x14ac:dyDescent="0.45">
      <c r="B53" s="109" t="s">
        <v>68</v>
      </c>
      <c r="C53" s="127">
        <f>1-C51</f>
        <v>0.5</v>
      </c>
      <c r="D53" s="112">
        <f>C53*D49</f>
        <v>92408642.198043242</v>
      </c>
      <c r="E53" s="112"/>
      <c r="G53" s="3"/>
      <c r="H53" s="3"/>
      <c r="I53" s="3"/>
      <c r="J53" s="3"/>
      <c r="K53" s="40" t="s">
        <v>83</v>
      </c>
    </row>
    <row r="54" spans="2:11" ht="14.25" customHeight="1" x14ac:dyDescent="0.45">
      <c r="B54" s="109" t="s">
        <v>69</v>
      </c>
      <c r="C54" s="127">
        <v>0.15</v>
      </c>
      <c r="D54" s="99">
        <f>C54*D53</f>
        <v>13861296.329706486</v>
      </c>
      <c r="E54" s="99"/>
      <c r="G54" s="3"/>
      <c r="H54" s="3"/>
      <c r="I54" s="3"/>
      <c r="J54" s="3"/>
    </row>
    <row r="55" spans="2:11" ht="14.25" customHeight="1" x14ac:dyDescent="0.45">
      <c r="B55" s="113" t="s">
        <v>70</v>
      </c>
      <c r="C55" s="134"/>
      <c r="D55" s="114">
        <f>D53-D54</f>
        <v>78547345.868336752</v>
      </c>
      <c r="E55" s="114"/>
      <c r="G55" s="3"/>
      <c r="H55" s="3"/>
      <c r="I55" s="3" t="s">
        <v>73</v>
      </c>
      <c r="J55" s="3"/>
    </row>
    <row r="56" spans="2:11" ht="14.25" customHeight="1" x14ac:dyDescent="0.45">
      <c r="C56" s="131"/>
      <c r="D56" s="19"/>
      <c r="E56" s="19"/>
      <c r="G56" s="3"/>
      <c r="H56" s="3"/>
      <c r="I56" s="3"/>
      <c r="J56" s="3"/>
    </row>
    <row r="57" spans="2:11" ht="14.25" customHeight="1" x14ac:dyDescent="0.45">
      <c r="C57" s="131"/>
      <c r="D57" s="19"/>
      <c r="E57" s="19"/>
      <c r="G57" s="3"/>
      <c r="H57" s="3"/>
      <c r="I57" s="3"/>
      <c r="J57" s="3"/>
    </row>
    <row r="58" spans="2:11" ht="14.25" customHeight="1" x14ac:dyDescent="0.45">
      <c r="C58" s="131"/>
      <c r="D58" s="19"/>
      <c r="E58" s="19"/>
      <c r="G58" s="3"/>
      <c r="H58" s="3"/>
      <c r="I58" s="3"/>
      <c r="J58" s="3"/>
    </row>
    <row r="59" spans="2:11" ht="14.25" customHeight="1" x14ac:dyDescent="0.45">
      <c r="G59" s="3"/>
      <c r="H59" s="3"/>
      <c r="I59" s="3"/>
      <c r="J59" s="3"/>
    </row>
    <row r="60" spans="2:11" ht="14.25" customHeight="1" x14ac:dyDescent="0.45">
      <c r="G60" s="3"/>
      <c r="H60" s="3"/>
      <c r="I60" s="3"/>
      <c r="J60" s="3"/>
    </row>
    <row r="61" spans="2:11" ht="14.25" customHeight="1" x14ac:dyDescent="0.45">
      <c r="G61" s="3"/>
      <c r="H61" s="3"/>
      <c r="I61" s="3"/>
      <c r="J61" s="3"/>
    </row>
    <row r="62" spans="2:11" ht="14.25" customHeight="1" x14ac:dyDescent="0.45">
      <c r="G62" s="3"/>
      <c r="H62" s="3"/>
      <c r="I62" s="3"/>
      <c r="J62" s="3"/>
    </row>
    <row r="63" spans="2:11" ht="14.25" customHeight="1" x14ac:dyDescent="0.45">
      <c r="G63" s="3"/>
      <c r="H63" s="3"/>
      <c r="I63" s="3"/>
      <c r="J63" s="3"/>
    </row>
    <row r="64" spans="2:11" ht="14.25" customHeight="1" x14ac:dyDescent="0.45">
      <c r="G64" s="3"/>
      <c r="H64" s="3"/>
      <c r="I64" s="3"/>
      <c r="J64" s="3"/>
    </row>
    <row r="65" spans="7:10" ht="14.25" customHeight="1" x14ac:dyDescent="0.45">
      <c r="G65" s="3"/>
      <c r="H65" s="3"/>
      <c r="I65" s="3"/>
      <c r="J65" s="3"/>
    </row>
    <row r="66" spans="7:10" ht="14.25" customHeight="1" x14ac:dyDescent="0.45">
      <c r="G66" s="3"/>
      <c r="H66" s="3"/>
      <c r="I66" s="3"/>
      <c r="J66" s="3"/>
    </row>
    <row r="67" spans="7:10" ht="14.25" customHeight="1" x14ac:dyDescent="0.45">
      <c r="G67" s="3"/>
      <c r="H67" s="3"/>
      <c r="I67" s="3"/>
      <c r="J67" s="3"/>
    </row>
    <row r="68" spans="7:10" ht="14.25" customHeight="1" x14ac:dyDescent="0.45">
      <c r="G68" s="3"/>
      <c r="H68" s="3"/>
      <c r="I68" s="3"/>
      <c r="J68" s="3"/>
    </row>
    <row r="69" spans="7:10" ht="14.25" customHeight="1" x14ac:dyDescent="0.45">
      <c r="G69" s="3"/>
      <c r="H69" s="3"/>
      <c r="I69" s="3"/>
      <c r="J69" s="3"/>
    </row>
    <row r="70" spans="7:10" ht="14.25" customHeight="1" x14ac:dyDescent="0.45">
      <c r="G70" s="3"/>
      <c r="H70" s="3"/>
      <c r="I70" s="3"/>
      <c r="J70" s="3"/>
    </row>
    <row r="71" spans="7:10" ht="14.25" customHeight="1" x14ac:dyDescent="0.45">
      <c r="G71" s="3"/>
      <c r="H71" s="3"/>
      <c r="I71" s="3"/>
      <c r="J71" s="3"/>
    </row>
    <row r="72" spans="7:10" ht="14.25" customHeight="1" x14ac:dyDescent="0.45">
      <c r="G72" s="3"/>
      <c r="H72" s="3"/>
      <c r="I72" s="3"/>
      <c r="J72" s="3"/>
    </row>
    <row r="73" spans="7:10" ht="14.25" customHeight="1" x14ac:dyDescent="0.45">
      <c r="G73" s="3"/>
      <c r="H73" s="3"/>
      <c r="I73" s="3"/>
      <c r="J73" s="3"/>
    </row>
    <row r="74" spans="7:10" ht="14.25" customHeight="1" x14ac:dyDescent="0.45">
      <c r="G74" s="3"/>
      <c r="H74" s="3"/>
      <c r="I74" s="3"/>
      <c r="J74" s="3"/>
    </row>
    <row r="75" spans="7:10" ht="14.25" customHeight="1" x14ac:dyDescent="0.45">
      <c r="G75" s="3"/>
      <c r="H75" s="3"/>
      <c r="I75" s="3"/>
      <c r="J75" s="3"/>
    </row>
    <row r="76" spans="7:10" ht="14.25" customHeight="1" x14ac:dyDescent="0.45">
      <c r="G76" s="3"/>
      <c r="H76" s="3"/>
      <c r="I76" s="3"/>
      <c r="J76" s="3"/>
    </row>
    <row r="77" spans="7:10" ht="14.25" customHeight="1" x14ac:dyDescent="0.45">
      <c r="G77" s="3"/>
      <c r="H77" s="3"/>
      <c r="I77" s="3"/>
      <c r="J77" s="3"/>
    </row>
    <row r="78" spans="7:10" ht="14.25" customHeight="1" x14ac:dyDescent="0.45">
      <c r="G78" s="3"/>
      <c r="H78" s="3"/>
      <c r="I78" s="3"/>
      <c r="J78" s="3"/>
    </row>
    <row r="79" spans="7:10" ht="14.25" customHeight="1" x14ac:dyDescent="0.45">
      <c r="G79" s="3"/>
      <c r="H79" s="3"/>
      <c r="I79" s="3"/>
      <c r="J79" s="3"/>
    </row>
    <row r="80" spans="7:10" ht="14.25" customHeight="1" x14ac:dyDescent="0.45">
      <c r="G80" s="3"/>
      <c r="H80" s="3"/>
      <c r="I80" s="3"/>
      <c r="J80" s="3"/>
    </row>
    <row r="81" spans="7:10" ht="14.25" customHeight="1" x14ac:dyDescent="0.45">
      <c r="G81" s="3"/>
      <c r="H81" s="3"/>
      <c r="I81" s="3"/>
      <c r="J81" s="3"/>
    </row>
    <row r="82" spans="7:10" ht="14.25" customHeight="1" x14ac:dyDescent="0.45">
      <c r="G82" s="3"/>
      <c r="H82" s="3"/>
      <c r="I82" s="3"/>
      <c r="J82" s="3"/>
    </row>
    <row r="83" spans="7:10" ht="14.25" customHeight="1" x14ac:dyDescent="0.45">
      <c r="G83" s="3"/>
      <c r="H83" s="3"/>
      <c r="I83" s="3"/>
      <c r="J83" s="3"/>
    </row>
    <row r="84" spans="7:10" ht="14.25" customHeight="1" x14ac:dyDescent="0.45">
      <c r="G84" s="3"/>
      <c r="H84" s="3"/>
      <c r="I84" s="3"/>
      <c r="J84" s="3"/>
    </row>
    <row r="85" spans="7:10" ht="14.25" customHeight="1" x14ac:dyDescent="0.45">
      <c r="G85" s="3"/>
      <c r="H85" s="3"/>
      <c r="I85" s="3"/>
      <c r="J85" s="3"/>
    </row>
    <row r="86" spans="7:10" ht="14.25" customHeight="1" x14ac:dyDescent="0.45">
      <c r="G86" s="3"/>
      <c r="H86" s="3"/>
      <c r="I86" s="3"/>
      <c r="J86" s="3"/>
    </row>
    <row r="87" spans="7:10" ht="14.25" customHeight="1" x14ac:dyDescent="0.45">
      <c r="G87" s="3"/>
      <c r="H87" s="3"/>
      <c r="I87" s="3"/>
      <c r="J87" s="3"/>
    </row>
    <row r="88" spans="7:10" ht="14.25" customHeight="1" x14ac:dyDescent="0.45">
      <c r="G88" s="3"/>
      <c r="H88" s="3"/>
      <c r="I88" s="3"/>
      <c r="J88" s="3"/>
    </row>
    <row r="89" spans="7:10" ht="14.25" customHeight="1" x14ac:dyDescent="0.45">
      <c r="G89" s="3"/>
      <c r="H89" s="3"/>
      <c r="I89" s="3"/>
      <c r="J89" s="3"/>
    </row>
    <row r="90" spans="7:10" ht="14.25" customHeight="1" x14ac:dyDescent="0.45">
      <c r="G90" s="3"/>
      <c r="H90" s="3"/>
      <c r="I90" s="3"/>
      <c r="J90" s="3"/>
    </row>
    <row r="91" spans="7:10" ht="14.25" customHeight="1" x14ac:dyDescent="0.45">
      <c r="G91" s="3"/>
      <c r="H91" s="3"/>
      <c r="I91" s="3"/>
      <c r="J91" s="3"/>
    </row>
    <row r="92" spans="7:10" ht="14.25" customHeight="1" x14ac:dyDescent="0.45">
      <c r="G92" s="3"/>
      <c r="H92" s="3"/>
      <c r="I92" s="3"/>
      <c r="J92" s="3"/>
    </row>
    <row r="93" spans="7:10" ht="14.25" customHeight="1" x14ac:dyDescent="0.45">
      <c r="G93" s="3"/>
      <c r="H93" s="3"/>
      <c r="I93" s="3"/>
      <c r="J93" s="3"/>
    </row>
    <row r="94" spans="7:10" ht="14.25" customHeight="1" x14ac:dyDescent="0.45">
      <c r="G94" s="3"/>
      <c r="H94" s="3"/>
      <c r="I94" s="3"/>
      <c r="J94" s="3"/>
    </row>
    <row r="95" spans="7:10" ht="14.25" customHeight="1" x14ac:dyDescent="0.45">
      <c r="G95" s="3"/>
      <c r="H95" s="3"/>
      <c r="I95" s="3"/>
      <c r="J95" s="3"/>
    </row>
    <row r="96" spans="7:10" ht="14.25" customHeight="1" x14ac:dyDescent="0.45">
      <c r="G96" s="3"/>
      <c r="H96" s="3"/>
      <c r="I96" s="3"/>
      <c r="J96" s="3"/>
    </row>
    <row r="97" spans="7:10" ht="14.25" customHeight="1" x14ac:dyDescent="0.45">
      <c r="G97" s="3"/>
      <c r="H97" s="3"/>
      <c r="I97" s="3"/>
      <c r="J97" s="3"/>
    </row>
    <row r="98" spans="7:10" ht="14.25" customHeight="1" x14ac:dyDescent="0.45">
      <c r="G98" s="3"/>
      <c r="H98" s="3"/>
      <c r="I98" s="3"/>
      <c r="J98" s="3"/>
    </row>
    <row r="99" spans="7:10" ht="14.25" customHeight="1" x14ac:dyDescent="0.45">
      <c r="G99" s="3"/>
      <c r="H99" s="3"/>
      <c r="I99" s="3"/>
      <c r="J99" s="3"/>
    </row>
    <row r="100" spans="7:10" ht="14.25" customHeight="1" x14ac:dyDescent="0.45">
      <c r="G100" s="3"/>
      <c r="H100" s="3"/>
      <c r="I100" s="3"/>
      <c r="J100" s="3"/>
    </row>
    <row r="101" spans="7:10" ht="14.25" customHeight="1" x14ac:dyDescent="0.45">
      <c r="G101" s="3"/>
      <c r="H101" s="3"/>
      <c r="I101" s="3"/>
      <c r="J101" s="3"/>
    </row>
    <row r="102" spans="7:10" ht="14.25" customHeight="1" x14ac:dyDescent="0.45">
      <c r="G102" s="3"/>
      <c r="H102" s="3"/>
      <c r="I102" s="3"/>
      <c r="J102" s="3"/>
    </row>
    <row r="103" spans="7:10" ht="14.25" customHeight="1" x14ac:dyDescent="0.45">
      <c r="G103" s="3"/>
      <c r="H103" s="3"/>
      <c r="I103" s="3"/>
      <c r="J103" s="3"/>
    </row>
    <row r="104" spans="7:10" ht="14.25" customHeight="1" x14ac:dyDescent="0.45">
      <c r="G104" s="3"/>
      <c r="H104" s="3"/>
      <c r="I104" s="3"/>
      <c r="J104" s="3"/>
    </row>
    <row r="105" spans="7:10" ht="14.25" customHeight="1" x14ac:dyDescent="0.45">
      <c r="G105" s="3"/>
      <c r="H105" s="3"/>
      <c r="I105" s="3"/>
      <c r="J105" s="3"/>
    </row>
    <row r="106" spans="7:10" ht="14.25" customHeight="1" x14ac:dyDescent="0.45">
      <c r="G106" s="3"/>
      <c r="H106" s="3"/>
      <c r="I106" s="3"/>
      <c r="J106" s="3"/>
    </row>
    <row r="107" spans="7:10" ht="14.25" customHeight="1" x14ac:dyDescent="0.45">
      <c r="G107" s="3"/>
      <c r="H107" s="3"/>
      <c r="I107" s="3"/>
      <c r="J107" s="3"/>
    </row>
    <row r="108" spans="7:10" ht="14.25" customHeight="1" x14ac:dyDescent="0.45">
      <c r="G108" s="3"/>
      <c r="H108" s="3"/>
      <c r="I108" s="3"/>
      <c r="J108" s="3"/>
    </row>
    <row r="109" spans="7:10" ht="14.25" customHeight="1" x14ac:dyDescent="0.45">
      <c r="G109" s="3"/>
      <c r="H109" s="3"/>
      <c r="I109" s="3"/>
      <c r="J109" s="3"/>
    </row>
    <row r="110" spans="7:10" ht="14.25" customHeight="1" x14ac:dyDescent="0.45">
      <c r="G110" s="3"/>
      <c r="H110" s="3"/>
      <c r="I110" s="3"/>
      <c r="J110" s="3"/>
    </row>
    <row r="111" spans="7:10" ht="14.25" customHeight="1" x14ac:dyDescent="0.45">
      <c r="G111" s="3"/>
      <c r="H111" s="3"/>
      <c r="I111" s="3"/>
      <c r="J111" s="3"/>
    </row>
    <row r="112" spans="7:10" ht="14.25" customHeight="1" x14ac:dyDescent="0.45">
      <c r="G112" s="3"/>
      <c r="H112" s="3"/>
      <c r="I112" s="3"/>
      <c r="J112" s="3"/>
    </row>
    <row r="113" spans="7:10" ht="14.25" customHeight="1" x14ac:dyDescent="0.45">
      <c r="G113" s="3"/>
      <c r="H113" s="3"/>
      <c r="I113" s="3"/>
      <c r="J113" s="3"/>
    </row>
    <row r="114" spans="7:10" ht="14.25" customHeight="1" x14ac:dyDescent="0.45">
      <c r="G114" s="3"/>
      <c r="H114" s="3"/>
      <c r="I114" s="3"/>
      <c r="J114" s="3"/>
    </row>
    <row r="115" spans="7:10" ht="14.25" customHeight="1" x14ac:dyDescent="0.45">
      <c r="G115" s="3"/>
      <c r="H115" s="3"/>
      <c r="I115" s="3"/>
      <c r="J115" s="3"/>
    </row>
    <row r="116" spans="7:10" ht="14.25" customHeight="1" x14ac:dyDescent="0.45">
      <c r="G116" s="3"/>
      <c r="H116" s="3"/>
      <c r="I116" s="3"/>
      <c r="J116" s="3"/>
    </row>
    <row r="117" spans="7:10" ht="14.25" customHeight="1" x14ac:dyDescent="0.45">
      <c r="G117" s="3"/>
      <c r="H117" s="3"/>
      <c r="I117" s="3"/>
      <c r="J117" s="3"/>
    </row>
    <row r="118" spans="7:10" ht="14.25" customHeight="1" x14ac:dyDescent="0.45">
      <c r="G118" s="3"/>
      <c r="H118" s="3"/>
      <c r="I118" s="3"/>
      <c r="J118" s="3"/>
    </row>
    <row r="119" spans="7:10" ht="14.25" customHeight="1" x14ac:dyDescent="0.45">
      <c r="G119" s="3"/>
      <c r="H119" s="3"/>
      <c r="I119" s="3"/>
      <c r="J119" s="3"/>
    </row>
    <row r="120" spans="7:10" ht="14.25" customHeight="1" x14ac:dyDescent="0.45">
      <c r="G120" s="3"/>
      <c r="H120" s="3"/>
      <c r="I120" s="3"/>
      <c r="J120" s="3"/>
    </row>
    <row r="121" spans="7:10" ht="14.25" customHeight="1" x14ac:dyDescent="0.45">
      <c r="G121" s="3"/>
      <c r="H121" s="3"/>
      <c r="I121" s="3"/>
      <c r="J121" s="3"/>
    </row>
    <row r="122" spans="7:10" ht="14.25" customHeight="1" x14ac:dyDescent="0.45">
      <c r="G122" s="3"/>
      <c r="H122" s="3"/>
      <c r="I122" s="3"/>
      <c r="J122" s="3"/>
    </row>
    <row r="123" spans="7:10" ht="14.25" customHeight="1" x14ac:dyDescent="0.45">
      <c r="G123" s="3"/>
      <c r="H123" s="3"/>
      <c r="I123" s="3"/>
      <c r="J123" s="3"/>
    </row>
    <row r="124" spans="7:10" ht="14.25" customHeight="1" x14ac:dyDescent="0.45">
      <c r="G124" s="3"/>
      <c r="H124" s="3"/>
      <c r="I124" s="3"/>
      <c r="J124" s="3"/>
    </row>
    <row r="125" spans="7:10" ht="14.25" customHeight="1" x14ac:dyDescent="0.45">
      <c r="G125" s="3"/>
      <c r="H125" s="3"/>
      <c r="I125" s="3"/>
      <c r="J125" s="3"/>
    </row>
    <row r="126" spans="7:10" ht="14.25" customHeight="1" x14ac:dyDescent="0.45">
      <c r="G126" s="3"/>
      <c r="H126" s="3"/>
      <c r="I126" s="3"/>
      <c r="J126" s="3"/>
    </row>
    <row r="127" spans="7:10" ht="14.25" customHeight="1" x14ac:dyDescent="0.45">
      <c r="G127" s="3"/>
      <c r="H127" s="3"/>
      <c r="I127" s="3"/>
      <c r="J127" s="3"/>
    </row>
    <row r="128" spans="7:10" ht="14.25" customHeight="1" x14ac:dyDescent="0.45">
      <c r="G128" s="3"/>
      <c r="H128" s="3"/>
      <c r="I128" s="3"/>
      <c r="J128" s="3"/>
    </row>
    <row r="129" spans="7:10" ht="14.25" customHeight="1" x14ac:dyDescent="0.45">
      <c r="G129" s="3"/>
      <c r="H129" s="3"/>
      <c r="I129" s="3"/>
      <c r="J129" s="3"/>
    </row>
    <row r="130" spans="7:10" ht="14.25" customHeight="1" x14ac:dyDescent="0.45">
      <c r="G130" s="3"/>
      <c r="H130" s="3"/>
      <c r="I130" s="3"/>
      <c r="J130" s="3"/>
    </row>
    <row r="131" spans="7:10" ht="14.25" customHeight="1" x14ac:dyDescent="0.45">
      <c r="G131" s="3"/>
      <c r="H131" s="3"/>
      <c r="I131" s="3"/>
      <c r="J131" s="3"/>
    </row>
    <row r="132" spans="7:10" ht="14.25" customHeight="1" x14ac:dyDescent="0.45">
      <c r="G132" s="3"/>
      <c r="H132" s="3"/>
      <c r="I132" s="3"/>
      <c r="J132" s="3"/>
    </row>
    <row r="133" spans="7:10" ht="14.25" customHeight="1" x14ac:dyDescent="0.45">
      <c r="G133" s="3"/>
      <c r="H133" s="3"/>
      <c r="I133" s="3"/>
      <c r="J133" s="3"/>
    </row>
    <row r="134" spans="7:10" ht="14.25" customHeight="1" x14ac:dyDescent="0.45">
      <c r="G134" s="3"/>
      <c r="H134" s="3"/>
      <c r="I134" s="3"/>
      <c r="J134" s="3"/>
    </row>
    <row r="135" spans="7:10" ht="14.25" customHeight="1" x14ac:dyDescent="0.45">
      <c r="G135" s="3"/>
      <c r="H135" s="3"/>
      <c r="I135" s="3"/>
      <c r="J135" s="3"/>
    </row>
    <row r="136" spans="7:10" ht="14.25" customHeight="1" x14ac:dyDescent="0.45">
      <c r="G136" s="3"/>
      <c r="H136" s="3"/>
      <c r="I136" s="3"/>
      <c r="J136" s="3"/>
    </row>
    <row r="137" spans="7:10" ht="14.25" customHeight="1" x14ac:dyDescent="0.45">
      <c r="G137" s="3"/>
      <c r="H137" s="3"/>
      <c r="I137" s="3"/>
      <c r="J137" s="3"/>
    </row>
    <row r="138" spans="7:10" ht="14.25" customHeight="1" x14ac:dyDescent="0.45">
      <c r="G138" s="3"/>
      <c r="H138" s="3"/>
      <c r="I138" s="3"/>
      <c r="J138" s="3"/>
    </row>
    <row r="139" spans="7:10" ht="14.25" customHeight="1" x14ac:dyDescent="0.45">
      <c r="G139" s="3"/>
      <c r="H139" s="3"/>
      <c r="I139" s="3"/>
      <c r="J139" s="3"/>
    </row>
    <row r="140" spans="7:10" ht="14.25" customHeight="1" x14ac:dyDescent="0.45">
      <c r="G140" s="3"/>
      <c r="H140" s="3"/>
      <c r="I140" s="3"/>
      <c r="J140" s="3"/>
    </row>
    <row r="141" spans="7:10" ht="14.25" customHeight="1" x14ac:dyDescent="0.45">
      <c r="G141" s="3"/>
      <c r="H141" s="3"/>
      <c r="I141" s="3"/>
      <c r="J141" s="3"/>
    </row>
    <row r="142" spans="7:10" ht="14.25" customHeight="1" x14ac:dyDescent="0.45">
      <c r="G142" s="3"/>
      <c r="H142" s="3"/>
      <c r="I142" s="3"/>
      <c r="J142" s="3"/>
    </row>
    <row r="143" spans="7:10" ht="14.25" customHeight="1" x14ac:dyDescent="0.45">
      <c r="G143" s="3"/>
      <c r="H143" s="3"/>
      <c r="I143" s="3"/>
      <c r="J143" s="3"/>
    </row>
    <row r="144" spans="7:10" ht="14.25" customHeight="1" x14ac:dyDescent="0.45">
      <c r="G144" s="3"/>
      <c r="H144" s="3"/>
      <c r="I144" s="3"/>
      <c r="J144" s="3"/>
    </row>
    <row r="145" spans="7:10" ht="14.25" customHeight="1" x14ac:dyDescent="0.45">
      <c r="G145" s="3"/>
      <c r="H145" s="3"/>
      <c r="I145" s="3"/>
      <c r="J145" s="3"/>
    </row>
    <row r="146" spans="7:10" ht="14.25" customHeight="1" x14ac:dyDescent="0.45">
      <c r="G146" s="3"/>
      <c r="H146" s="3"/>
      <c r="I146" s="3"/>
      <c r="J146" s="3"/>
    </row>
    <row r="147" spans="7:10" ht="14.25" customHeight="1" x14ac:dyDescent="0.45">
      <c r="G147" s="3"/>
      <c r="H147" s="3"/>
      <c r="I147" s="3"/>
      <c r="J147" s="3"/>
    </row>
    <row r="148" spans="7:10" ht="14.25" customHeight="1" x14ac:dyDescent="0.45">
      <c r="G148" s="3"/>
      <c r="H148" s="3"/>
      <c r="I148" s="3"/>
      <c r="J148" s="3"/>
    </row>
    <row r="149" spans="7:10" ht="14.25" customHeight="1" x14ac:dyDescent="0.45">
      <c r="G149" s="3"/>
      <c r="H149" s="3"/>
      <c r="I149" s="3"/>
      <c r="J149" s="3"/>
    </row>
    <row r="150" spans="7:10" ht="14.25" customHeight="1" x14ac:dyDescent="0.45">
      <c r="G150" s="3"/>
      <c r="H150" s="3"/>
      <c r="I150" s="3"/>
      <c r="J150" s="3"/>
    </row>
    <row r="151" spans="7:10" ht="14.25" customHeight="1" x14ac:dyDescent="0.45">
      <c r="G151" s="3"/>
      <c r="H151" s="3"/>
      <c r="I151" s="3"/>
      <c r="J151" s="3"/>
    </row>
    <row r="152" spans="7:10" ht="14.25" customHeight="1" x14ac:dyDescent="0.45">
      <c r="G152" s="3"/>
      <c r="H152" s="3"/>
      <c r="I152" s="3"/>
      <c r="J152" s="3"/>
    </row>
    <row r="153" spans="7:10" ht="14.25" customHeight="1" x14ac:dyDescent="0.45">
      <c r="G153" s="3"/>
      <c r="H153" s="3"/>
      <c r="I153" s="3"/>
      <c r="J153" s="3"/>
    </row>
    <row r="154" spans="7:10" ht="14.25" customHeight="1" x14ac:dyDescent="0.45">
      <c r="G154" s="3"/>
      <c r="H154" s="3"/>
      <c r="I154" s="3"/>
      <c r="J154" s="3"/>
    </row>
    <row r="155" spans="7:10" ht="14.25" customHeight="1" x14ac:dyDescent="0.45">
      <c r="G155" s="3"/>
      <c r="H155" s="3"/>
      <c r="I155" s="3"/>
      <c r="J155" s="3"/>
    </row>
    <row r="156" spans="7:10" ht="14.25" customHeight="1" x14ac:dyDescent="0.45">
      <c r="G156" s="3"/>
      <c r="H156" s="3"/>
      <c r="I156" s="3"/>
      <c r="J156" s="3"/>
    </row>
    <row r="157" spans="7:10" ht="14.25" customHeight="1" x14ac:dyDescent="0.45">
      <c r="G157" s="3"/>
      <c r="H157" s="3"/>
      <c r="I157" s="3"/>
      <c r="J157" s="3"/>
    </row>
    <row r="158" spans="7:10" ht="14.25" customHeight="1" x14ac:dyDescent="0.45">
      <c r="G158" s="3"/>
      <c r="H158" s="3"/>
      <c r="I158" s="3"/>
      <c r="J158" s="3"/>
    </row>
    <row r="159" spans="7:10" ht="14.25" customHeight="1" x14ac:dyDescent="0.45">
      <c r="G159" s="3"/>
      <c r="H159" s="3"/>
      <c r="I159" s="3"/>
      <c r="J159" s="3"/>
    </row>
    <row r="160" spans="7:10" ht="14.25" customHeight="1" x14ac:dyDescent="0.45">
      <c r="G160" s="3"/>
      <c r="H160" s="3"/>
      <c r="I160" s="3"/>
      <c r="J160" s="3"/>
    </row>
    <row r="161" spans="7:10" ht="14.25" customHeight="1" x14ac:dyDescent="0.45">
      <c r="G161" s="3"/>
      <c r="H161" s="3"/>
      <c r="I161" s="3"/>
      <c r="J161" s="3"/>
    </row>
    <row r="162" spans="7:10" ht="14.25" customHeight="1" x14ac:dyDescent="0.45">
      <c r="G162" s="3"/>
      <c r="H162" s="3"/>
      <c r="I162" s="3"/>
      <c r="J162" s="3"/>
    </row>
    <row r="163" spans="7:10" ht="14.25" customHeight="1" x14ac:dyDescent="0.45">
      <c r="G163" s="3"/>
      <c r="H163" s="3"/>
      <c r="I163" s="3"/>
      <c r="J163" s="3"/>
    </row>
    <row r="164" spans="7:10" ht="14.25" customHeight="1" x14ac:dyDescent="0.45">
      <c r="G164" s="3"/>
      <c r="H164" s="3"/>
      <c r="I164" s="3"/>
      <c r="J164" s="3"/>
    </row>
    <row r="165" spans="7:10" ht="14.25" customHeight="1" x14ac:dyDescent="0.45">
      <c r="G165" s="3"/>
      <c r="H165" s="3"/>
      <c r="I165" s="3"/>
      <c r="J165" s="3"/>
    </row>
    <row r="166" spans="7:10" ht="14.25" customHeight="1" x14ac:dyDescent="0.45">
      <c r="G166" s="3"/>
      <c r="H166" s="3"/>
      <c r="I166" s="3"/>
      <c r="J166" s="3"/>
    </row>
    <row r="167" spans="7:10" ht="14.25" customHeight="1" x14ac:dyDescent="0.45">
      <c r="G167" s="3"/>
      <c r="H167" s="3"/>
      <c r="I167" s="3"/>
      <c r="J167" s="3"/>
    </row>
    <row r="168" spans="7:10" ht="14.25" customHeight="1" x14ac:dyDescent="0.45">
      <c r="G168" s="3"/>
      <c r="H168" s="3"/>
      <c r="I168" s="3"/>
      <c r="J168" s="3"/>
    </row>
    <row r="169" spans="7:10" ht="14.25" customHeight="1" x14ac:dyDescent="0.45">
      <c r="G169" s="3"/>
      <c r="H169" s="3"/>
      <c r="I169" s="3"/>
      <c r="J169" s="3"/>
    </row>
    <row r="170" spans="7:10" ht="14.25" customHeight="1" x14ac:dyDescent="0.45">
      <c r="G170" s="3"/>
      <c r="H170" s="3"/>
      <c r="I170" s="3"/>
      <c r="J170" s="3"/>
    </row>
    <row r="171" spans="7:10" ht="14.25" customHeight="1" x14ac:dyDescent="0.45">
      <c r="G171" s="3"/>
      <c r="H171" s="3"/>
      <c r="I171" s="3"/>
      <c r="J171" s="3"/>
    </row>
    <row r="172" spans="7:10" ht="14.25" customHeight="1" x14ac:dyDescent="0.45">
      <c r="G172" s="3"/>
      <c r="H172" s="3"/>
      <c r="I172" s="3"/>
      <c r="J172" s="3"/>
    </row>
    <row r="173" spans="7:10" ht="14.25" customHeight="1" x14ac:dyDescent="0.45">
      <c r="G173" s="3"/>
      <c r="H173" s="3"/>
      <c r="I173" s="3"/>
      <c r="J173" s="3"/>
    </row>
    <row r="174" spans="7:10" ht="14.25" customHeight="1" x14ac:dyDescent="0.45">
      <c r="G174" s="3"/>
      <c r="H174" s="3"/>
      <c r="I174" s="3"/>
      <c r="J174" s="3"/>
    </row>
    <row r="175" spans="7:10" ht="14.25" customHeight="1" x14ac:dyDescent="0.45">
      <c r="G175" s="3"/>
      <c r="H175" s="3"/>
      <c r="I175" s="3"/>
      <c r="J175" s="3"/>
    </row>
    <row r="176" spans="7:10" ht="14.25" customHeight="1" x14ac:dyDescent="0.45">
      <c r="G176" s="3"/>
      <c r="H176" s="3"/>
      <c r="I176" s="3"/>
      <c r="J176" s="3"/>
    </row>
    <row r="177" spans="7:10" ht="14.25" customHeight="1" x14ac:dyDescent="0.45">
      <c r="G177" s="3"/>
      <c r="H177" s="3"/>
      <c r="I177" s="3"/>
      <c r="J177" s="3"/>
    </row>
    <row r="178" spans="7:10" ht="14.25" customHeight="1" x14ac:dyDescent="0.45">
      <c r="G178" s="3"/>
      <c r="H178" s="3"/>
      <c r="I178" s="3"/>
      <c r="J178" s="3"/>
    </row>
    <row r="179" spans="7:10" ht="14.25" customHeight="1" x14ac:dyDescent="0.45">
      <c r="G179" s="3"/>
      <c r="H179" s="3"/>
      <c r="I179" s="3"/>
      <c r="J179" s="3"/>
    </row>
    <row r="180" spans="7:10" ht="14.25" customHeight="1" x14ac:dyDescent="0.45">
      <c r="G180" s="3"/>
      <c r="H180" s="3"/>
      <c r="I180" s="3"/>
      <c r="J180" s="3"/>
    </row>
    <row r="181" spans="7:10" ht="14.25" customHeight="1" x14ac:dyDescent="0.45">
      <c r="G181" s="3"/>
      <c r="H181" s="3"/>
      <c r="I181" s="3"/>
      <c r="J181" s="3"/>
    </row>
    <row r="182" spans="7:10" ht="14.25" customHeight="1" x14ac:dyDescent="0.45">
      <c r="G182" s="3"/>
      <c r="H182" s="3"/>
      <c r="I182" s="3"/>
      <c r="J182" s="3"/>
    </row>
    <row r="183" spans="7:10" ht="14.25" customHeight="1" x14ac:dyDescent="0.45">
      <c r="G183" s="3"/>
      <c r="H183" s="3"/>
      <c r="I183" s="3"/>
      <c r="J183" s="3"/>
    </row>
    <row r="184" spans="7:10" ht="14.25" customHeight="1" x14ac:dyDescent="0.45">
      <c r="G184" s="3"/>
      <c r="H184" s="3"/>
      <c r="I184" s="3"/>
      <c r="J184" s="3"/>
    </row>
    <row r="185" spans="7:10" ht="14.25" customHeight="1" x14ac:dyDescent="0.45">
      <c r="G185" s="3"/>
      <c r="H185" s="3"/>
      <c r="I185" s="3"/>
      <c r="J185" s="3"/>
    </row>
    <row r="186" spans="7:10" ht="14.25" customHeight="1" x14ac:dyDescent="0.45">
      <c r="G186" s="3"/>
      <c r="H186" s="3"/>
      <c r="I186" s="3"/>
      <c r="J186" s="3"/>
    </row>
    <row r="187" spans="7:10" ht="14.25" customHeight="1" x14ac:dyDescent="0.45">
      <c r="G187" s="3"/>
      <c r="H187" s="3"/>
      <c r="I187" s="3"/>
      <c r="J187" s="3"/>
    </row>
    <row r="188" spans="7:10" ht="14.25" customHeight="1" x14ac:dyDescent="0.45">
      <c r="G188" s="3"/>
      <c r="H188" s="3"/>
      <c r="I188" s="3"/>
      <c r="J188" s="3"/>
    </row>
    <row r="189" spans="7:10" ht="14.25" customHeight="1" x14ac:dyDescent="0.45">
      <c r="G189" s="3"/>
      <c r="H189" s="3"/>
      <c r="I189" s="3"/>
      <c r="J189" s="3"/>
    </row>
    <row r="190" spans="7:10" ht="14.25" customHeight="1" x14ac:dyDescent="0.45">
      <c r="G190" s="3"/>
      <c r="H190" s="3"/>
      <c r="I190" s="3"/>
      <c r="J190" s="3"/>
    </row>
    <row r="191" spans="7:10" ht="14.25" customHeight="1" x14ac:dyDescent="0.45">
      <c r="G191" s="3"/>
      <c r="H191" s="3"/>
      <c r="I191" s="3"/>
      <c r="J191" s="3"/>
    </row>
    <row r="192" spans="7:10" ht="14.25" customHeight="1" x14ac:dyDescent="0.45">
      <c r="G192" s="3"/>
      <c r="H192" s="3"/>
      <c r="I192" s="3"/>
      <c r="J192" s="3"/>
    </row>
    <row r="193" spans="7:10" ht="14.25" customHeight="1" x14ac:dyDescent="0.45">
      <c r="G193" s="3"/>
      <c r="H193" s="3"/>
      <c r="I193" s="3"/>
      <c r="J193" s="3"/>
    </row>
    <row r="194" spans="7:10" ht="14.25" customHeight="1" x14ac:dyDescent="0.45">
      <c r="G194" s="3"/>
      <c r="H194" s="3"/>
      <c r="I194" s="3"/>
      <c r="J194" s="3"/>
    </row>
    <row r="195" spans="7:10" ht="14.25" customHeight="1" x14ac:dyDescent="0.45">
      <c r="G195" s="3"/>
      <c r="H195" s="3"/>
      <c r="I195" s="3"/>
      <c r="J195" s="3"/>
    </row>
    <row r="196" spans="7:10" ht="14.25" customHeight="1" x14ac:dyDescent="0.45">
      <c r="G196" s="3"/>
      <c r="H196" s="3"/>
      <c r="I196" s="3"/>
      <c r="J196" s="3"/>
    </row>
    <row r="197" spans="7:10" ht="14.25" customHeight="1" x14ac:dyDescent="0.45">
      <c r="G197" s="3"/>
      <c r="H197" s="3"/>
      <c r="I197" s="3"/>
      <c r="J197" s="3"/>
    </row>
    <row r="198" spans="7:10" ht="14.25" customHeight="1" x14ac:dyDescent="0.45">
      <c r="G198" s="3"/>
      <c r="H198" s="3"/>
      <c r="I198" s="3"/>
      <c r="J198" s="3"/>
    </row>
    <row r="199" spans="7:10" ht="14.25" customHeight="1" x14ac:dyDescent="0.45">
      <c r="G199" s="3"/>
      <c r="H199" s="3"/>
      <c r="I199" s="3"/>
      <c r="J199" s="3"/>
    </row>
    <row r="200" spans="7:10" ht="14.25" customHeight="1" x14ac:dyDescent="0.45">
      <c r="G200" s="3"/>
      <c r="H200" s="3"/>
      <c r="I200" s="3"/>
      <c r="J200" s="3"/>
    </row>
    <row r="201" spans="7:10" ht="14.25" customHeight="1" x14ac:dyDescent="0.45">
      <c r="G201" s="3"/>
      <c r="H201" s="3"/>
      <c r="I201" s="3"/>
      <c r="J201" s="3"/>
    </row>
    <row r="202" spans="7:10" ht="14.25" customHeight="1" x14ac:dyDescent="0.45">
      <c r="G202" s="3"/>
      <c r="H202" s="3"/>
      <c r="I202" s="3"/>
      <c r="J202" s="3"/>
    </row>
    <row r="203" spans="7:10" ht="14.25" customHeight="1" x14ac:dyDescent="0.45">
      <c r="G203" s="3"/>
      <c r="H203" s="3"/>
      <c r="I203" s="3"/>
      <c r="J203" s="3"/>
    </row>
    <row r="204" spans="7:10" ht="14.25" customHeight="1" x14ac:dyDescent="0.45">
      <c r="G204" s="3"/>
      <c r="H204" s="3"/>
      <c r="I204" s="3"/>
      <c r="J204" s="3"/>
    </row>
    <row r="205" spans="7:10" ht="14.25" customHeight="1" x14ac:dyDescent="0.45">
      <c r="G205" s="3"/>
      <c r="H205" s="3"/>
      <c r="I205" s="3"/>
      <c r="J205" s="3"/>
    </row>
    <row r="206" spans="7:10" ht="14.25" customHeight="1" x14ac:dyDescent="0.45">
      <c r="G206" s="3"/>
      <c r="H206" s="3"/>
      <c r="I206" s="3"/>
      <c r="J206" s="3"/>
    </row>
    <row r="207" spans="7:10" ht="14.25" customHeight="1" x14ac:dyDescent="0.45">
      <c r="G207" s="3"/>
      <c r="H207" s="3"/>
      <c r="I207" s="3"/>
      <c r="J207" s="3"/>
    </row>
    <row r="208" spans="7:10" ht="14.25" customHeight="1" x14ac:dyDescent="0.45">
      <c r="G208" s="3"/>
      <c r="H208" s="3"/>
      <c r="I208" s="3"/>
      <c r="J208" s="3"/>
    </row>
    <row r="209" spans="7:10" ht="14.25" customHeight="1" x14ac:dyDescent="0.45">
      <c r="G209" s="3"/>
      <c r="H209" s="3"/>
      <c r="I209" s="3"/>
      <c r="J209" s="3"/>
    </row>
    <row r="210" spans="7:10" ht="14.25" customHeight="1" x14ac:dyDescent="0.45">
      <c r="G210" s="3"/>
      <c r="H210" s="3"/>
      <c r="I210" s="3"/>
      <c r="J210" s="3"/>
    </row>
    <row r="211" spans="7:10" ht="14.25" customHeight="1" x14ac:dyDescent="0.45">
      <c r="G211" s="3"/>
      <c r="H211" s="3"/>
      <c r="I211" s="3"/>
      <c r="J211" s="3"/>
    </row>
    <row r="212" spans="7:10" ht="14.25" customHeight="1" x14ac:dyDescent="0.45">
      <c r="G212" s="3"/>
      <c r="H212" s="3"/>
      <c r="I212" s="3"/>
      <c r="J212" s="3"/>
    </row>
    <row r="213" spans="7:10" ht="14.25" customHeight="1" x14ac:dyDescent="0.45">
      <c r="G213" s="3"/>
      <c r="H213" s="3"/>
      <c r="I213" s="3"/>
      <c r="J213" s="3"/>
    </row>
    <row r="214" spans="7:10" ht="14.25" customHeight="1" x14ac:dyDescent="0.45">
      <c r="G214" s="3"/>
      <c r="H214" s="3"/>
      <c r="I214" s="3"/>
      <c r="J214" s="3"/>
    </row>
    <row r="215" spans="7:10" ht="14.25" customHeight="1" x14ac:dyDescent="0.45">
      <c r="G215" s="3"/>
      <c r="H215" s="3"/>
      <c r="I215" s="3"/>
      <c r="J215" s="3"/>
    </row>
    <row r="216" spans="7:10" ht="14.25" customHeight="1" x14ac:dyDescent="0.45">
      <c r="G216" s="3"/>
      <c r="H216" s="3"/>
      <c r="I216" s="3"/>
      <c r="J216" s="3"/>
    </row>
    <row r="217" spans="7:10" ht="14.25" customHeight="1" x14ac:dyDescent="0.45">
      <c r="G217" s="3"/>
      <c r="H217" s="3"/>
      <c r="I217" s="3"/>
      <c r="J217" s="3"/>
    </row>
    <row r="218" spans="7:10" ht="14.25" customHeight="1" x14ac:dyDescent="0.45">
      <c r="G218" s="3"/>
      <c r="H218" s="3"/>
      <c r="I218" s="3"/>
      <c r="J218" s="3"/>
    </row>
    <row r="219" spans="7:10" ht="14.25" customHeight="1" x14ac:dyDescent="0.45">
      <c r="G219" s="3"/>
      <c r="H219" s="3"/>
      <c r="I219" s="3"/>
      <c r="J219" s="3"/>
    </row>
    <row r="220" spans="7:10" ht="14.25" customHeight="1" x14ac:dyDescent="0.45">
      <c r="G220" s="3"/>
      <c r="H220" s="3"/>
      <c r="I220" s="3"/>
      <c r="J220" s="3"/>
    </row>
    <row r="221" spans="7:10" ht="14.25" customHeight="1" x14ac:dyDescent="0.45">
      <c r="G221" s="3"/>
      <c r="H221" s="3"/>
      <c r="I221" s="3"/>
      <c r="J221" s="3"/>
    </row>
    <row r="222" spans="7:10" ht="14.25" customHeight="1" x14ac:dyDescent="0.45">
      <c r="G222" s="3"/>
      <c r="H222" s="3"/>
      <c r="I222" s="3"/>
      <c r="J222" s="3"/>
    </row>
    <row r="223" spans="7:10" ht="14.25" customHeight="1" x14ac:dyDescent="0.45">
      <c r="G223" s="3"/>
      <c r="H223" s="3"/>
      <c r="I223" s="3"/>
      <c r="J223" s="3"/>
    </row>
    <row r="224" spans="7:10" ht="14.25" customHeight="1" x14ac:dyDescent="0.45">
      <c r="G224" s="3"/>
      <c r="H224" s="3"/>
      <c r="I224" s="3"/>
      <c r="J224" s="3"/>
    </row>
    <row r="225" spans="7:10" ht="14.25" customHeight="1" x14ac:dyDescent="0.45">
      <c r="G225" s="3"/>
      <c r="H225" s="3"/>
      <c r="I225" s="3"/>
      <c r="J225" s="3"/>
    </row>
    <row r="226" spans="7:10" ht="14.25" customHeight="1" x14ac:dyDescent="0.45">
      <c r="G226" s="3"/>
      <c r="H226" s="3"/>
      <c r="I226" s="3"/>
      <c r="J226" s="3"/>
    </row>
    <row r="227" spans="7:10" ht="14.25" customHeight="1" x14ac:dyDescent="0.45">
      <c r="G227" s="3"/>
      <c r="H227" s="3"/>
      <c r="I227" s="3"/>
      <c r="J227" s="3"/>
    </row>
    <row r="228" spans="7:10" ht="14.25" customHeight="1" x14ac:dyDescent="0.45">
      <c r="G228" s="3"/>
      <c r="H228" s="3"/>
      <c r="I228" s="3"/>
      <c r="J228" s="3"/>
    </row>
    <row r="229" spans="7:10" ht="14.25" customHeight="1" x14ac:dyDescent="0.45">
      <c r="G229" s="3"/>
      <c r="H229" s="3"/>
      <c r="I229" s="3"/>
      <c r="J229" s="3"/>
    </row>
    <row r="230" spans="7:10" ht="14.25" customHeight="1" x14ac:dyDescent="0.45">
      <c r="G230" s="3"/>
      <c r="H230" s="3"/>
      <c r="I230" s="3"/>
      <c r="J230" s="3"/>
    </row>
    <row r="231" spans="7:10" ht="14.25" customHeight="1" x14ac:dyDescent="0.45">
      <c r="G231" s="3"/>
      <c r="H231" s="3"/>
      <c r="I231" s="3"/>
      <c r="J231" s="3"/>
    </row>
    <row r="232" spans="7:10" ht="14.25" customHeight="1" x14ac:dyDescent="0.45">
      <c r="G232" s="3"/>
      <c r="H232" s="3"/>
      <c r="I232" s="3"/>
      <c r="J232" s="3"/>
    </row>
    <row r="233" spans="7:10" ht="14.25" customHeight="1" x14ac:dyDescent="0.45">
      <c r="G233" s="3"/>
      <c r="H233" s="3"/>
      <c r="I233" s="3"/>
      <c r="J233" s="3"/>
    </row>
    <row r="234" spans="7:10" ht="14.25" customHeight="1" x14ac:dyDescent="0.45">
      <c r="G234" s="3"/>
      <c r="H234" s="3"/>
      <c r="I234" s="3"/>
      <c r="J234" s="3"/>
    </row>
    <row r="235" spans="7:10" ht="14.25" customHeight="1" x14ac:dyDescent="0.45">
      <c r="G235" s="3"/>
      <c r="H235" s="3"/>
      <c r="I235" s="3"/>
      <c r="J235" s="3"/>
    </row>
    <row r="236" spans="7:10" ht="14.25" customHeight="1" x14ac:dyDescent="0.45">
      <c r="G236" s="3"/>
      <c r="H236" s="3"/>
      <c r="I236" s="3"/>
      <c r="J236" s="3"/>
    </row>
    <row r="237" spans="7:10" ht="14.25" customHeight="1" x14ac:dyDescent="0.45">
      <c r="G237" s="3"/>
      <c r="H237" s="3"/>
      <c r="I237" s="3"/>
      <c r="J237" s="3"/>
    </row>
    <row r="238" spans="7:10" ht="14.25" customHeight="1" x14ac:dyDescent="0.45">
      <c r="G238" s="3"/>
      <c r="H238" s="3"/>
      <c r="I238" s="3"/>
      <c r="J238" s="3"/>
    </row>
    <row r="239" spans="7:10" ht="14.25" customHeight="1" x14ac:dyDescent="0.45">
      <c r="G239" s="3"/>
      <c r="H239" s="3"/>
      <c r="I239" s="3"/>
      <c r="J239" s="3"/>
    </row>
    <row r="240" spans="7:10" ht="14.25" customHeight="1" x14ac:dyDescent="0.45">
      <c r="G240" s="3"/>
      <c r="H240" s="3"/>
      <c r="I240" s="3"/>
      <c r="J240" s="3"/>
    </row>
    <row r="241" spans="7:10" ht="14.25" customHeight="1" x14ac:dyDescent="0.45">
      <c r="G241" s="3"/>
      <c r="H241" s="3"/>
      <c r="I241" s="3"/>
      <c r="J241" s="3"/>
    </row>
    <row r="242" spans="7:10" ht="14.25" customHeight="1" x14ac:dyDescent="0.45">
      <c r="G242" s="3"/>
      <c r="H242" s="3"/>
      <c r="I242" s="3"/>
      <c r="J242" s="3"/>
    </row>
    <row r="243" spans="7:10" ht="14.25" customHeight="1" x14ac:dyDescent="0.45">
      <c r="G243" s="3"/>
      <c r="H243" s="3"/>
      <c r="I243" s="3"/>
      <c r="J243" s="3"/>
    </row>
    <row r="244" spans="7:10" ht="14.25" customHeight="1" x14ac:dyDescent="0.45">
      <c r="G244" s="3"/>
      <c r="H244" s="3"/>
      <c r="I244" s="3"/>
      <c r="J244" s="3"/>
    </row>
    <row r="245" spans="7:10" ht="14.25" customHeight="1" x14ac:dyDescent="0.45">
      <c r="G245" s="3"/>
      <c r="H245" s="3"/>
      <c r="I245" s="3"/>
      <c r="J245" s="3"/>
    </row>
    <row r="246" spans="7:10" ht="14.25" customHeight="1" x14ac:dyDescent="0.45">
      <c r="G246" s="3"/>
      <c r="H246" s="3"/>
      <c r="I246" s="3"/>
      <c r="J246" s="3"/>
    </row>
    <row r="247" spans="7:10" ht="14.25" customHeight="1" x14ac:dyDescent="0.45">
      <c r="G247" s="3"/>
      <c r="H247" s="3"/>
      <c r="I247" s="3"/>
      <c r="J247" s="3"/>
    </row>
    <row r="248" spans="7:10" ht="14.25" customHeight="1" x14ac:dyDescent="0.45">
      <c r="G248" s="3"/>
      <c r="H248" s="3"/>
      <c r="I248" s="3"/>
      <c r="J248" s="3"/>
    </row>
    <row r="249" spans="7:10" ht="14.25" customHeight="1" x14ac:dyDescent="0.45">
      <c r="G249" s="3"/>
      <c r="H249" s="3"/>
      <c r="I249" s="3"/>
      <c r="J249" s="3"/>
    </row>
    <row r="250" spans="7:10" ht="14.25" customHeight="1" x14ac:dyDescent="0.45">
      <c r="G250" s="3"/>
      <c r="H250" s="3"/>
      <c r="I250" s="3"/>
      <c r="J250" s="3"/>
    </row>
    <row r="251" spans="7:10" ht="14.25" customHeight="1" x14ac:dyDescent="0.45">
      <c r="G251" s="3"/>
      <c r="H251" s="3"/>
      <c r="I251" s="3"/>
      <c r="J251" s="3"/>
    </row>
    <row r="252" spans="7:10" ht="14.25" customHeight="1" x14ac:dyDescent="0.45">
      <c r="G252" s="3"/>
      <c r="H252" s="3"/>
      <c r="I252" s="3"/>
      <c r="J252" s="3"/>
    </row>
    <row r="253" spans="7:10" ht="14.25" customHeight="1" x14ac:dyDescent="0.45">
      <c r="G253" s="3"/>
      <c r="H253" s="3"/>
      <c r="I253" s="3"/>
      <c r="J253" s="3"/>
    </row>
    <row r="254" spans="7:10" ht="14.25" customHeight="1" x14ac:dyDescent="0.45">
      <c r="G254" s="3"/>
      <c r="H254" s="3"/>
      <c r="I254" s="3"/>
      <c r="J254" s="3"/>
    </row>
    <row r="255" spans="7:10" ht="14.25" customHeight="1" x14ac:dyDescent="0.45">
      <c r="G255" s="3"/>
      <c r="H255" s="3"/>
      <c r="I255" s="3"/>
      <c r="J255" s="3"/>
    </row>
    <row r="256" spans="7:10" ht="14.25" customHeight="1" x14ac:dyDescent="0.45">
      <c r="G256" s="3"/>
      <c r="H256" s="3"/>
      <c r="I256" s="3"/>
      <c r="J256" s="3"/>
    </row>
    <row r="257" spans="7:10" ht="14.25" customHeight="1" x14ac:dyDescent="0.45">
      <c r="G257" s="3"/>
      <c r="H257" s="3"/>
      <c r="I257" s="3"/>
      <c r="J257" s="3"/>
    </row>
    <row r="258" spans="7:10" ht="14.25" customHeight="1" x14ac:dyDescent="0.45">
      <c r="G258" s="3"/>
      <c r="H258" s="3"/>
      <c r="I258" s="3"/>
      <c r="J258" s="3"/>
    </row>
    <row r="259" spans="7:10" ht="14.25" customHeight="1" x14ac:dyDescent="0.45">
      <c r="G259" s="3"/>
      <c r="H259" s="3"/>
      <c r="I259" s="3"/>
      <c r="J259" s="3"/>
    </row>
    <row r="260" spans="7:10" ht="14.25" customHeight="1" x14ac:dyDescent="0.45">
      <c r="G260" s="3"/>
      <c r="H260" s="3"/>
      <c r="I260" s="3"/>
      <c r="J260" s="3"/>
    </row>
    <row r="261" spans="7:10" ht="14.25" customHeight="1" x14ac:dyDescent="0.45">
      <c r="G261" s="3"/>
      <c r="H261" s="3"/>
      <c r="I261" s="3"/>
      <c r="J261" s="3"/>
    </row>
    <row r="262" spans="7:10" ht="14.25" customHeight="1" x14ac:dyDescent="0.45">
      <c r="G262" s="3"/>
      <c r="H262" s="3"/>
      <c r="I262" s="3"/>
      <c r="J262" s="3"/>
    </row>
    <row r="263" spans="7:10" ht="14.25" customHeight="1" x14ac:dyDescent="0.45">
      <c r="G263" s="3"/>
      <c r="H263" s="3"/>
      <c r="I263" s="3"/>
      <c r="J263" s="3"/>
    </row>
    <row r="264" spans="7:10" ht="14.25" customHeight="1" x14ac:dyDescent="0.45">
      <c r="G264" s="3"/>
      <c r="H264" s="3"/>
      <c r="I264" s="3"/>
      <c r="J264" s="3"/>
    </row>
    <row r="265" spans="7:10" ht="14.25" customHeight="1" x14ac:dyDescent="0.45">
      <c r="G265" s="3"/>
      <c r="H265" s="3"/>
      <c r="I265" s="3"/>
      <c r="J265" s="3"/>
    </row>
    <row r="266" spans="7:10" ht="14.25" customHeight="1" x14ac:dyDescent="0.45">
      <c r="G266" s="3"/>
      <c r="H266" s="3"/>
      <c r="I266" s="3"/>
      <c r="J266" s="3"/>
    </row>
    <row r="267" spans="7:10" ht="14.25" customHeight="1" x14ac:dyDescent="0.45">
      <c r="G267" s="3"/>
      <c r="H267" s="3"/>
      <c r="I267" s="3"/>
      <c r="J267" s="3"/>
    </row>
    <row r="268" spans="7:10" ht="14.25" customHeight="1" x14ac:dyDescent="0.45">
      <c r="G268" s="3"/>
      <c r="H268" s="3"/>
      <c r="I268" s="3"/>
      <c r="J268" s="3"/>
    </row>
    <row r="269" spans="7:10" ht="14.25" customHeight="1" x14ac:dyDescent="0.45">
      <c r="G269" s="3"/>
      <c r="H269" s="3"/>
      <c r="I269" s="3"/>
      <c r="J269" s="3"/>
    </row>
    <row r="270" spans="7:10" ht="14.25" customHeight="1" x14ac:dyDescent="0.45">
      <c r="G270" s="3"/>
      <c r="H270" s="3"/>
      <c r="I270" s="3"/>
      <c r="J270" s="3"/>
    </row>
    <row r="271" spans="7:10" ht="14.25" customHeight="1" x14ac:dyDescent="0.45">
      <c r="G271" s="3"/>
      <c r="H271" s="3"/>
      <c r="I271" s="3"/>
      <c r="J271" s="3"/>
    </row>
    <row r="272" spans="7:10" ht="14.25" customHeight="1" x14ac:dyDescent="0.45">
      <c r="G272" s="3"/>
      <c r="H272" s="3"/>
      <c r="I272" s="3"/>
      <c r="J272" s="3"/>
    </row>
    <row r="273" spans="7:10" ht="14.25" customHeight="1" x14ac:dyDescent="0.45">
      <c r="G273" s="3"/>
      <c r="H273" s="3"/>
      <c r="I273" s="3"/>
      <c r="J273" s="3"/>
    </row>
    <row r="274" spans="7:10" ht="14.25" customHeight="1" x14ac:dyDescent="0.45">
      <c r="G274" s="3"/>
      <c r="H274" s="3"/>
      <c r="I274" s="3"/>
      <c r="J274" s="3"/>
    </row>
    <row r="275" spans="7:10" ht="14.25" customHeight="1" x14ac:dyDescent="0.45">
      <c r="G275" s="3"/>
      <c r="H275" s="3"/>
      <c r="I275" s="3"/>
      <c r="J275" s="3"/>
    </row>
    <row r="276" spans="7:10" ht="14.25" customHeight="1" x14ac:dyDescent="0.45">
      <c r="G276" s="3"/>
      <c r="H276" s="3"/>
      <c r="I276" s="3"/>
      <c r="J276" s="3"/>
    </row>
    <row r="277" spans="7:10" ht="14.25" customHeight="1" x14ac:dyDescent="0.45">
      <c r="G277" s="3"/>
      <c r="H277" s="3"/>
      <c r="I277" s="3"/>
      <c r="J277" s="3"/>
    </row>
    <row r="278" spans="7:10" ht="14.25" customHeight="1" x14ac:dyDescent="0.45">
      <c r="G278" s="3"/>
      <c r="H278" s="3"/>
      <c r="I278" s="3"/>
      <c r="J278" s="3"/>
    </row>
    <row r="279" spans="7:10" ht="14.25" customHeight="1" x14ac:dyDescent="0.45">
      <c r="G279" s="3"/>
      <c r="H279" s="3"/>
      <c r="I279" s="3"/>
      <c r="J279" s="3"/>
    </row>
    <row r="280" spans="7:10" ht="14.25" customHeight="1" x14ac:dyDescent="0.45">
      <c r="G280" s="3"/>
      <c r="H280" s="3"/>
      <c r="I280" s="3"/>
      <c r="J280" s="3"/>
    </row>
    <row r="281" spans="7:10" ht="14.25" customHeight="1" x14ac:dyDescent="0.45">
      <c r="G281" s="3"/>
      <c r="H281" s="3"/>
      <c r="I281" s="3"/>
      <c r="J281" s="3"/>
    </row>
    <row r="282" spans="7:10" ht="14.25" customHeight="1" x14ac:dyDescent="0.45">
      <c r="G282" s="3"/>
      <c r="H282" s="3"/>
      <c r="I282" s="3"/>
      <c r="J282" s="3"/>
    </row>
    <row r="283" spans="7:10" ht="14.25" customHeight="1" x14ac:dyDescent="0.45">
      <c r="G283" s="3"/>
      <c r="H283" s="3"/>
      <c r="I283" s="3"/>
      <c r="J283" s="3"/>
    </row>
    <row r="284" spans="7:10" ht="14.25" customHeight="1" x14ac:dyDescent="0.45">
      <c r="G284" s="3"/>
      <c r="H284" s="3"/>
      <c r="I284" s="3"/>
      <c r="J284" s="3"/>
    </row>
    <row r="285" spans="7:10" ht="14.25" customHeight="1" x14ac:dyDescent="0.45">
      <c r="G285" s="3"/>
      <c r="H285" s="3"/>
      <c r="I285" s="3"/>
      <c r="J285" s="3"/>
    </row>
    <row r="286" spans="7:10" ht="14.25" customHeight="1" x14ac:dyDescent="0.45">
      <c r="G286" s="3"/>
      <c r="H286" s="3"/>
      <c r="I286" s="3"/>
      <c r="J286" s="3"/>
    </row>
    <row r="287" spans="7:10" ht="14.25" customHeight="1" x14ac:dyDescent="0.45">
      <c r="G287" s="3"/>
      <c r="H287" s="3"/>
      <c r="I287" s="3"/>
      <c r="J287" s="3"/>
    </row>
    <row r="288" spans="7:10" ht="14.25" customHeight="1" x14ac:dyDescent="0.45">
      <c r="G288" s="3"/>
      <c r="H288" s="3"/>
      <c r="I288" s="3"/>
      <c r="J288" s="3"/>
    </row>
    <row r="289" spans="7:10" ht="14.25" customHeight="1" x14ac:dyDescent="0.45">
      <c r="G289" s="3"/>
      <c r="H289" s="3"/>
      <c r="I289" s="3"/>
      <c r="J289" s="3"/>
    </row>
    <row r="290" spans="7:10" ht="14.25" customHeight="1" x14ac:dyDescent="0.45">
      <c r="G290" s="3"/>
      <c r="H290" s="3"/>
      <c r="I290" s="3"/>
      <c r="J290" s="3"/>
    </row>
    <row r="291" spans="7:10" ht="14.25" customHeight="1" x14ac:dyDescent="0.45">
      <c r="G291" s="3"/>
      <c r="H291" s="3"/>
      <c r="I291" s="3"/>
      <c r="J291" s="3"/>
    </row>
    <row r="292" spans="7:10" ht="14.25" customHeight="1" x14ac:dyDescent="0.45">
      <c r="G292" s="3"/>
      <c r="H292" s="3"/>
      <c r="I292" s="3"/>
      <c r="J292" s="3"/>
    </row>
    <row r="293" spans="7:10" ht="14.25" customHeight="1" x14ac:dyDescent="0.45">
      <c r="G293" s="3"/>
      <c r="H293" s="3"/>
      <c r="I293" s="3"/>
      <c r="J293" s="3"/>
    </row>
    <row r="294" spans="7:10" ht="14.25" customHeight="1" x14ac:dyDescent="0.45">
      <c r="G294" s="3"/>
      <c r="H294" s="3"/>
      <c r="I294" s="3"/>
      <c r="J294" s="3"/>
    </row>
    <row r="295" spans="7:10" ht="14.25" customHeight="1" x14ac:dyDescent="0.45">
      <c r="G295" s="3"/>
      <c r="H295" s="3"/>
      <c r="I295" s="3"/>
      <c r="J295" s="3"/>
    </row>
    <row r="296" spans="7:10" ht="14.25" customHeight="1" x14ac:dyDescent="0.45">
      <c r="G296" s="3"/>
      <c r="H296" s="3"/>
      <c r="I296" s="3"/>
      <c r="J296" s="3"/>
    </row>
    <row r="297" spans="7:10" ht="14.25" customHeight="1" x14ac:dyDescent="0.45">
      <c r="G297" s="3"/>
      <c r="H297" s="3"/>
      <c r="I297" s="3"/>
      <c r="J297" s="3"/>
    </row>
    <row r="298" spans="7:10" ht="14.25" customHeight="1" x14ac:dyDescent="0.45">
      <c r="G298" s="3"/>
      <c r="H298" s="3"/>
      <c r="I298" s="3"/>
      <c r="J298" s="3"/>
    </row>
    <row r="299" spans="7:10" ht="14.25" customHeight="1" x14ac:dyDescent="0.45">
      <c r="G299" s="3"/>
      <c r="H299" s="3"/>
      <c r="I299" s="3"/>
      <c r="J299" s="3"/>
    </row>
    <row r="300" spans="7:10" ht="14.25" customHeight="1" x14ac:dyDescent="0.45">
      <c r="G300" s="3"/>
      <c r="H300" s="3"/>
      <c r="I300" s="3"/>
      <c r="J300" s="3"/>
    </row>
    <row r="301" spans="7:10" ht="14.25" customHeight="1" x14ac:dyDescent="0.45">
      <c r="G301" s="3"/>
      <c r="H301" s="3"/>
      <c r="I301" s="3"/>
      <c r="J301" s="3"/>
    </row>
    <row r="302" spans="7:10" ht="14.25" customHeight="1" x14ac:dyDescent="0.45">
      <c r="G302" s="3"/>
      <c r="H302" s="3"/>
      <c r="I302" s="3"/>
      <c r="J302" s="3"/>
    </row>
    <row r="303" spans="7:10" ht="14.25" customHeight="1" x14ac:dyDescent="0.45">
      <c r="G303" s="3"/>
      <c r="H303" s="3"/>
      <c r="I303" s="3"/>
      <c r="J303" s="3"/>
    </row>
    <row r="304" spans="7:10" ht="14.25" customHeight="1" x14ac:dyDescent="0.45">
      <c r="G304" s="3"/>
      <c r="H304" s="3"/>
      <c r="I304" s="3"/>
      <c r="J304" s="3"/>
    </row>
    <row r="305" spans="7:10" ht="14.25" customHeight="1" x14ac:dyDescent="0.45">
      <c r="G305" s="3"/>
      <c r="H305" s="3"/>
      <c r="I305" s="3"/>
      <c r="J305" s="3"/>
    </row>
    <row r="306" spans="7:10" ht="14.25" customHeight="1" x14ac:dyDescent="0.45">
      <c r="G306" s="3"/>
      <c r="H306" s="3"/>
      <c r="I306" s="3"/>
      <c r="J306" s="3"/>
    </row>
    <row r="307" spans="7:10" ht="14.25" customHeight="1" x14ac:dyDescent="0.45">
      <c r="G307" s="3"/>
      <c r="H307" s="3"/>
      <c r="I307" s="3"/>
      <c r="J307" s="3"/>
    </row>
    <row r="308" spans="7:10" ht="14.25" customHeight="1" x14ac:dyDescent="0.45">
      <c r="G308" s="3"/>
      <c r="H308" s="3"/>
      <c r="I308" s="3"/>
      <c r="J308" s="3"/>
    </row>
    <row r="309" spans="7:10" ht="14.25" customHeight="1" x14ac:dyDescent="0.45">
      <c r="G309" s="3"/>
      <c r="H309" s="3"/>
      <c r="I309" s="3"/>
      <c r="J309" s="3"/>
    </row>
    <row r="310" spans="7:10" ht="14.25" customHeight="1" x14ac:dyDescent="0.45">
      <c r="G310" s="3"/>
      <c r="H310" s="3"/>
      <c r="I310" s="3"/>
      <c r="J310" s="3"/>
    </row>
    <row r="311" spans="7:10" ht="14.25" customHeight="1" x14ac:dyDescent="0.45">
      <c r="G311" s="3"/>
      <c r="H311" s="3"/>
      <c r="I311" s="3"/>
      <c r="J311" s="3"/>
    </row>
    <row r="312" spans="7:10" ht="14.25" customHeight="1" x14ac:dyDescent="0.45">
      <c r="G312" s="3"/>
      <c r="H312" s="3"/>
      <c r="I312" s="3"/>
      <c r="J312" s="3"/>
    </row>
    <row r="313" spans="7:10" ht="14.25" customHeight="1" x14ac:dyDescent="0.45">
      <c r="G313" s="3"/>
      <c r="H313" s="3"/>
      <c r="I313" s="3"/>
      <c r="J313" s="3"/>
    </row>
    <row r="314" spans="7:10" ht="14.25" customHeight="1" x14ac:dyDescent="0.45">
      <c r="G314" s="3"/>
      <c r="H314" s="3"/>
      <c r="I314" s="3"/>
      <c r="J314" s="3"/>
    </row>
    <row r="315" spans="7:10" ht="14.25" customHeight="1" x14ac:dyDescent="0.45">
      <c r="G315" s="3"/>
      <c r="H315" s="3"/>
      <c r="I315" s="3"/>
      <c r="J315" s="3"/>
    </row>
    <row r="316" spans="7:10" ht="14.25" customHeight="1" x14ac:dyDescent="0.45">
      <c r="G316" s="3"/>
      <c r="H316" s="3"/>
      <c r="I316" s="3"/>
      <c r="J316" s="3"/>
    </row>
    <row r="317" spans="7:10" ht="14.25" customHeight="1" x14ac:dyDescent="0.45">
      <c r="G317" s="3"/>
      <c r="H317" s="3"/>
      <c r="I317" s="3"/>
      <c r="J317" s="3"/>
    </row>
    <row r="318" spans="7:10" ht="14.25" customHeight="1" x14ac:dyDescent="0.45">
      <c r="G318" s="3"/>
      <c r="H318" s="3"/>
      <c r="I318" s="3"/>
      <c r="J318" s="3"/>
    </row>
    <row r="319" spans="7:10" ht="14.25" customHeight="1" x14ac:dyDescent="0.45">
      <c r="G319" s="3"/>
      <c r="H319" s="3"/>
      <c r="I319" s="3"/>
      <c r="J319" s="3"/>
    </row>
    <row r="320" spans="7:10" ht="14.25" customHeight="1" x14ac:dyDescent="0.45">
      <c r="G320" s="3"/>
      <c r="H320" s="3"/>
      <c r="I320" s="3"/>
      <c r="J320" s="3"/>
    </row>
    <row r="321" spans="7:10" ht="14.25" customHeight="1" x14ac:dyDescent="0.45">
      <c r="G321" s="3"/>
      <c r="H321" s="3"/>
      <c r="I321" s="3"/>
      <c r="J321" s="3"/>
    </row>
    <row r="322" spans="7:10" ht="14.25" customHeight="1" x14ac:dyDescent="0.45">
      <c r="G322" s="3"/>
      <c r="H322" s="3"/>
      <c r="I322" s="3"/>
      <c r="J322" s="3"/>
    </row>
    <row r="323" spans="7:10" ht="14.25" customHeight="1" x14ac:dyDescent="0.45">
      <c r="G323" s="3"/>
      <c r="H323" s="3"/>
      <c r="I323" s="3"/>
      <c r="J323" s="3"/>
    </row>
    <row r="324" spans="7:10" ht="14.25" customHeight="1" x14ac:dyDescent="0.45">
      <c r="G324" s="3"/>
      <c r="H324" s="3"/>
      <c r="I324" s="3"/>
      <c r="J324" s="3"/>
    </row>
    <row r="325" spans="7:10" ht="14.25" customHeight="1" x14ac:dyDescent="0.45">
      <c r="G325" s="3"/>
      <c r="H325" s="3"/>
      <c r="I325" s="3"/>
      <c r="J325" s="3"/>
    </row>
    <row r="326" spans="7:10" ht="14.25" customHeight="1" x14ac:dyDescent="0.45">
      <c r="G326" s="3"/>
      <c r="H326" s="3"/>
      <c r="I326" s="3"/>
      <c r="J326" s="3"/>
    </row>
    <row r="327" spans="7:10" ht="14.25" customHeight="1" x14ac:dyDescent="0.45">
      <c r="G327" s="3"/>
      <c r="H327" s="3"/>
      <c r="I327" s="3"/>
      <c r="J327" s="3"/>
    </row>
    <row r="328" spans="7:10" ht="14.25" customHeight="1" x14ac:dyDescent="0.45">
      <c r="G328" s="3"/>
      <c r="H328" s="3"/>
      <c r="I328" s="3"/>
      <c r="J328" s="3"/>
    </row>
    <row r="329" spans="7:10" ht="14.25" customHeight="1" x14ac:dyDescent="0.45">
      <c r="G329" s="3"/>
      <c r="H329" s="3"/>
      <c r="I329" s="3"/>
      <c r="J329" s="3"/>
    </row>
    <row r="330" spans="7:10" ht="14.25" customHeight="1" x14ac:dyDescent="0.45">
      <c r="G330" s="3"/>
      <c r="H330" s="3"/>
      <c r="I330" s="3"/>
      <c r="J330" s="3"/>
    </row>
    <row r="331" spans="7:10" ht="14.25" customHeight="1" x14ac:dyDescent="0.45">
      <c r="G331" s="3"/>
      <c r="H331" s="3"/>
      <c r="I331" s="3"/>
      <c r="J331" s="3"/>
    </row>
    <row r="332" spans="7:10" ht="14.25" customHeight="1" x14ac:dyDescent="0.45">
      <c r="G332" s="3"/>
      <c r="H332" s="3"/>
      <c r="I332" s="3"/>
      <c r="J332" s="3"/>
    </row>
    <row r="333" spans="7:10" ht="14.25" customHeight="1" x14ac:dyDescent="0.45">
      <c r="G333" s="3"/>
      <c r="H333" s="3"/>
      <c r="I333" s="3"/>
      <c r="J333" s="3"/>
    </row>
    <row r="334" spans="7:10" ht="14.25" customHeight="1" x14ac:dyDescent="0.45">
      <c r="G334" s="3"/>
      <c r="H334" s="3"/>
      <c r="I334" s="3"/>
      <c r="J334" s="3"/>
    </row>
    <row r="335" spans="7:10" ht="14.25" customHeight="1" x14ac:dyDescent="0.45">
      <c r="G335" s="3"/>
      <c r="H335" s="3"/>
      <c r="I335" s="3"/>
      <c r="J335" s="3"/>
    </row>
    <row r="336" spans="7:10" ht="14.25" customHeight="1" x14ac:dyDescent="0.45">
      <c r="G336" s="3"/>
      <c r="H336" s="3"/>
      <c r="I336" s="3"/>
      <c r="J336" s="3"/>
    </row>
    <row r="337" spans="7:10" ht="14.25" customHeight="1" x14ac:dyDescent="0.45">
      <c r="G337" s="3"/>
      <c r="H337" s="3"/>
      <c r="I337" s="3"/>
      <c r="J337" s="3"/>
    </row>
    <row r="338" spans="7:10" ht="14.25" customHeight="1" x14ac:dyDescent="0.45">
      <c r="G338" s="3"/>
      <c r="H338" s="3"/>
      <c r="I338" s="3"/>
      <c r="J338" s="3"/>
    </row>
    <row r="339" spans="7:10" ht="14.25" customHeight="1" x14ac:dyDescent="0.45">
      <c r="G339" s="3"/>
      <c r="H339" s="3"/>
      <c r="I339" s="3"/>
      <c r="J339" s="3"/>
    </row>
    <row r="340" spans="7:10" ht="14.25" customHeight="1" x14ac:dyDescent="0.45">
      <c r="G340" s="3"/>
      <c r="H340" s="3"/>
      <c r="I340" s="3"/>
      <c r="J340" s="3"/>
    </row>
    <row r="341" spans="7:10" ht="14.25" customHeight="1" x14ac:dyDescent="0.45">
      <c r="G341" s="3"/>
      <c r="H341" s="3"/>
      <c r="I341" s="3"/>
      <c r="J341" s="3"/>
    </row>
    <row r="342" spans="7:10" ht="14.25" customHeight="1" x14ac:dyDescent="0.45">
      <c r="G342" s="3"/>
      <c r="H342" s="3"/>
      <c r="I342" s="3"/>
      <c r="J342" s="3"/>
    </row>
    <row r="343" spans="7:10" ht="14.25" customHeight="1" x14ac:dyDescent="0.45">
      <c r="G343" s="3"/>
      <c r="H343" s="3"/>
      <c r="I343" s="3"/>
      <c r="J343" s="3"/>
    </row>
    <row r="344" spans="7:10" ht="14.25" customHeight="1" x14ac:dyDescent="0.45">
      <c r="G344" s="3"/>
      <c r="H344" s="3"/>
      <c r="I344" s="3"/>
      <c r="J344" s="3"/>
    </row>
    <row r="345" spans="7:10" ht="14.25" customHeight="1" x14ac:dyDescent="0.45">
      <c r="G345" s="3"/>
      <c r="H345" s="3"/>
      <c r="I345" s="3"/>
      <c r="J345" s="3"/>
    </row>
    <row r="346" spans="7:10" ht="14.25" customHeight="1" x14ac:dyDescent="0.45">
      <c r="G346" s="3"/>
      <c r="H346" s="3"/>
      <c r="I346" s="3"/>
      <c r="J346" s="3"/>
    </row>
    <row r="347" spans="7:10" ht="14.25" customHeight="1" x14ac:dyDescent="0.45">
      <c r="G347" s="3"/>
      <c r="H347" s="3"/>
      <c r="I347" s="3"/>
      <c r="J347" s="3"/>
    </row>
    <row r="348" spans="7:10" ht="14.25" customHeight="1" x14ac:dyDescent="0.45">
      <c r="G348" s="3"/>
      <c r="H348" s="3"/>
      <c r="I348" s="3"/>
      <c r="J348" s="3"/>
    </row>
    <row r="349" spans="7:10" ht="14.25" customHeight="1" x14ac:dyDescent="0.45">
      <c r="G349" s="3"/>
      <c r="H349" s="3"/>
      <c r="I349" s="3"/>
      <c r="J349" s="3"/>
    </row>
    <row r="350" spans="7:10" ht="14.25" customHeight="1" x14ac:dyDescent="0.45">
      <c r="G350" s="3"/>
      <c r="H350" s="3"/>
      <c r="I350" s="3"/>
      <c r="J350" s="3"/>
    </row>
    <row r="351" spans="7:10" ht="14.25" customHeight="1" x14ac:dyDescent="0.45">
      <c r="G351" s="3"/>
      <c r="H351" s="3"/>
      <c r="I351" s="3"/>
      <c r="J351" s="3"/>
    </row>
    <row r="352" spans="7:10" ht="14.25" customHeight="1" x14ac:dyDescent="0.45">
      <c r="G352" s="3"/>
      <c r="H352" s="3"/>
      <c r="I352" s="3"/>
      <c r="J352" s="3"/>
    </row>
    <row r="353" spans="7:10" ht="14.25" customHeight="1" x14ac:dyDescent="0.45">
      <c r="G353" s="3"/>
      <c r="H353" s="3"/>
      <c r="I353" s="3"/>
      <c r="J353" s="3"/>
    </row>
    <row r="354" spans="7:10" ht="14.25" customHeight="1" x14ac:dyDescent="0.45">
      <c r="G354" s="3"/>
      <c r="H354" s="3"/>
      <c r="I354" s="3"/>
      <c r="J354" s="3"/>
    </row>
    <row r="355" spans="7:10" ht="14.25" customHeight="1" x14ac:dyDescent="0.45">
      <c r="G355" s="3"/>
      <c r="H355" s="3"/>
      <c r="I355" s="3"/>
      <c r="J355" s="3"/>
    </row>
    <row r="356" spans="7:10" ht="14.25" customHeight="1" x14ac:dyDescent="0.45">
      <c r="G356" s="3"/>
      <c r="H356" s="3"/>
      <c r="I356" s="3"/>
      <c r="J356" s="3"/>
    </row>
    <row r="357" spans="7:10" ht="14.25" customHeight="1" x14ac:dyDescent="0.45">
      <c r="G357" s="3"/>
      <c r="H357" s="3"/>
      <c r="I357" s="3"/>
      <c r="J357" s="3"/>
    </row>
    <row r="358" spans="7:10" ht="14.25" customHeight="1" x14ac:dyDescent="0.45">
      <c r="G358" s="3"/>
      <c r="H358" s="3"/>
      <c r="I358" s="3"/>
      <c r="J358" s="3"/>
    </row>
    <row r="359" spans="7:10" ht="14.25" customHeight="1" x14ac:dyDescent="0.45">
      <c r="G359" s="3"/>
      <c r="H359" s="3"/>
      <c r="I359" s="3"/>
      <c r="J359" s="3"/>
    </row>
    <row r="360" spans="7:10" ht="14.25" customHeight="1" x14ac:dyDescent="0.45">
      <c r="G360" s="3"/>
      <c r="H360" s="3"/>
      <c r="I360" s="3"/>
      <c r="J360" s="3"/>
    </row>
    <row r="361" spans="7:10" ht="14.25" customHeight="1" x14ac:dyDescent="0.45">
      <c r="G361" s="3"/>
      <c r="H361" s="3"/>
      <c r="I361" s="3"/>
      <c r="J361" s="3"/>
    </row>
    <row r="362" spans="7:10" ht="14.25" customHeight="1" x14ac:dyDescent="0.45">
      <c r="G362" s="3"/>
      <c r="H362" s="3"/>
      <c r="I362" s="3"/>
      <c r="J362" s="3"/>
    </row>
    <row r="363" spans="7:10" ht="14.25" customHeight="1" x14ac:dyDescent="0.45">
      <c r="G363" s="3"/>
      <c r="H363" s="3"/>
      <c r="I363" s="3"/>
      <c r="J363" s="3"/>
    </row>
    <row r="364" spans="7:10" ht="14.25" customHeight="1" x14ac:dyDescent="0.45">
      <c r="G364" s="3"/>
      <c r="H364" s="3"/>
      <c r="I364" s="3"/>
      <c r="J364" s="3"/>
    </row>
    <row r="365" spans="7:10" ht="14.25" customHeight="1" x14ac:dyDescent="0.45">
      <c r="G365" s="3"/>
      <c r="H365" s="3"/>
      <c r="I365" s="3"/>
      <c r="J365" s="3"/>
    </row>
    <row r="366" spans="7:10" ht="14.25" customHeight="1" x14ac:dyDescent="0.45">
      <c r="G366" s="3"/>
      <c r="H366" s="3"/>
      <c r="I366" s="3"/>
      <c r="J366" s="3"/>
    </row>
    <row r="367" spans="7:10" ht="14.25" customHeight="1" x14ac:dyDescent="0.45">
      <c r="G367" s="3"/>
      <c r="H367" s="3"/>
      <c r="I367" s="3"/>
      <c r="J367" s="3"/>
    </row>
    <row r="368" spans="7:10" ht="14.25" customHeight="1" x14ac:dyDescent="0.45">
      <c r="G368" s="3"/>
      <c r="H368" s="3"/>
      <c r="I368" s="3"/>
      <c r="J368" s="3"/>
    </row>
    <row r="369" spans="7:10" ht="14.25" customHeight="1" x14ac:dyDescent="0.45">
      <c r="G369" s="3"/>
      <c r="H369" s="3"/>
      <c r="I369" s="3"/>
      <c r="J369" s="3"/>
    </row>
    <row r="370" spans="7:10" ht="14.25" customHeight="1" x14ac:dyDescent="0.45">
      <c r="G370" s="3"/>
      <c r="H370" s="3"/>
      <c r="I370" s="3"/>
      <c r="J370" s="3"/>
    </row>
    <row r="371" spans="7:10" ht="14.25" customHeight="1" x14ac:dyDescent="0.45">
      <c r="G371" s="3"/>
      <c r="H371" s="3"/>
      <c r="I371" s="3"/>
      <c r="J371" s="3"/>
    </row>
    <row r="372" spans="7:10" ht="14.25" customHeight="1" x14ac:dyDescent="0.45">
      <c r="G372" s="3"/>
      <c r="H372" s="3"/>
      <c r="I372" s="3"/>
      <c r="J372" s="3"/>
    </row>
    <row r="373" spans="7:10" ht="14.25" customHeight="1" x14ac:dyDescent="0.45">
      <c r="G373" s="3"/>
      <c r="H373" s="3"/>
      <c r="I373" s="3"/>
      <c r="J373" s="3"/>
    </row>
    <row r="374" spans="7:10" ht="14.25" customHeight="1" x14ac:dyDescent="0.45">
      <c r="G374" s="3"/>
      <c r="H374" s="3"/>
      <c r="I374" s="3"/>
      <c r="J374" s="3"/>
    </row>
    <row r="375" spans="7:10" ht="14.25" customHeight="1" x14ac:dyDescent="0.45">
      <c r="G375" s="3"/>
      <c r="H375" s="3"/>
      <c r="I375" s="3"/>
      <c r="J375" s="3"/>
    </row>
    <row r="376" spans="7:10" ht="14.25" customHeight="1" x14ac:dyDescent="0.45">
      <c r="G376" s="3"/>
      <c r="H376" s="3"/>
      <c r="I376" s="3"/>
      <c r="J376" s="3"/>
    </row>
    <row r="377" spans="7:10" ht="14.25" customHeight="1" x14ac:dyDescent="0.45">
      <c r="G377" s="3"/>
      <c r="H377" s="3"/>
      <c r="I377" s="3"/>
      <c r="J377" s="3"/>
    </row>
    <row r="378" spans="7:10" ht="14.25" customHeight="1" x14ac:dyDescent="0.45">
      <c r="G378" s="3"/>
      <c r="H378" s="3"/>
      <c r="I378" s="3"/>
      <c r="J378" s="3"/>
    </row>
    <row r="379" spans="7:10" ht="14.25" customHeight="1" x14ac:dyDescent="0.45">
      <c r="G379" s="3"/>
      <c r="H379" s="3"/>
      <c r="I379" s="3"/>
      <c r="J379" s="3"/>
    </row>
    <row r="380" spans="7:10" ht="14.25" customHeight="1" x14ac:dyDescent="0.45">
      <c r="G380" s="3"/>
      <c r="H380" s="3"/>
      <c r="I380" s="3"/>
      <c r="J380" s="3"/>
    </row>
    <row r="381" spans="7:10" ht="14.25" customHeight="1" x14ac:dyDescent="0.45">
      <c r="G381" s="3"/>
      <c r="H381" s="3"/>
      <c r="I381" s="3"/>
      <c r="J381" s="3"/>
    </row>
    <row r="382" spans="7:10" ht="14.25" customHeight="1" x14ac:dyDescent="0.45">
      <c r="G382" s="3"/>
      <c r="H382" s="3"/>
      <c r="I382" s="3"/>
      <c r="J382" s="3"/>
    </row>
    <row r="383" spans="7:10" ht="14.25" customHeight="1" x14ac:dyDescent="0.45">
      <c r="G383" s="3"/>
      <c r="H383" s="3"/>
      <c r="I383" s="3"/>
      <c r="J383" s="3"/>
    </row>
    <row r="384" spans="7:10" ht="14.25" customHeight="1" x14ac:dyDescent="0.45">
      <c r="G384" s="3"/>
      <c r="H384" s="3"/>
      <c r="I384" s="3"/>
      <c r="J384" s="3"/>
    </row>
    <row r="385" spans="7:10" ht="14.25" customHeight="1" x14ac:dyDescent="0.45">
      <c r="G385" s="3"/>
      <c r="H385" s="3"/>
      <c r="I385" s="3"/>
      <c r="J385" s="3"/>
    </row>
    <row r="386" spans="7:10" ht="14.25" customHeight="1" x14ac:dyDescent="0.45">
      <c r="G386" s="3"/>
      <c r="H386" s="3"/>
      <c r="I386" s="3"/>
      <c r="J386" s="3"/>
    </row>
    <row r="387" spans="7:10" ht="14.25" customHeight="1" x14ac:dyDescent="0.45">
      <c r="G387" s="3"/>
      <c r="H387" s="3"/>
      <c r="I387" s="3"/>
      <c r="J387" s="3"/>
    </row>
    <row r="388" spans="7:10" ht="14.25" customHeight="1" x14ac:dyDescent="0.45">
      <c r="G388" s="3"/>
      <c r="H388" s="3"/>
      <c r="I388" s="3"/>
      <c r="J388" s="3"/>
    </row>
    <row r="389" spans="7:10" ht="14.25" customHeight="1" x14ac:dyDescent="0.45">
      <c r="G389" s="3"/>
      <c r="H389" s="3"/>
      <c r="I389" s="3"/>
      <c r="J389" s="3"/>
    </row>
    <row r="390" spans="7:10" ht="14.25" customHeight="1" x14ac:dyDescent="0.45">
      <c r="G390" s="3"/>
      <c r="H390" s="3"/>
      <c r="I390" s="3"/>
      <c r="J390" s="3"/>
    </row>
    <row r="391" spans="7:10" ht="14.25" customHeight="1" x14ac:dyDescent="0.45">
      <c r="G391" s="3"/>
      <c r="H391" s="3"/>
      <c r="I391" s="3"/>
      <c r="J391" s="3"/>
    </row>
    <row r="392" spans="7:10" ht="14.25" customHeight="1" x14ac:dyDescent="0.45">
      <c r="G392" s="3"/>
      <c r="H392" s="3"/>
      <c r="I392" s="3"/>
      <c r="J392" s="3"/>
    </row>
    <row r="393" spans="7:10" ht="14.25" customHeight="1" x14ac:dyDescent="0.45">
      <c r="G393" s="3"/>
      <c r="H393" s="3"/>
      <c r="I393" s="3"/>
      <c r="J393" s="3"/>
    </row>
    <row r="394" spans="7:10" ht="14.25" customHeight="1" x14ac:dyDescent="0.45">
      <c r="G394" s="3"/>
      <c r="H394" s="3"/>
      <c r="I394" s="3"/>
      <c r="J394" s="3"/>
    </row>
    <row r="395" spans="7:10" ht="14.25" customHeight="1" x14ac:dyDescent="0.45">
      <c r="G395" s="3"/>
      <c r="H395" s="3"/>
      <c r="I395" s="3"/>
      <c r="J395" s="3"/>
    </row>
    <row r="396" spans="7:10" ht="14.25" customHeight="1" x14ac:dyDescent="0.45">
      <c r="G396" s="3"/>
      <c r="H396" s="3"/>
      <c r="I396" s="3"/>
      <c r="J396" s="3"/>
    </row>
    <row r="397" spans="7:10" ht="14.25" customHeight="1" x14ac:dyDescent="0.45">
      <c r="G397" s="3"/>
      <c r="H397" s="3"/>
      <c r="I397" s="3"/>
      <c r="J397" s="3"/>
    </row>
    <row r="398" spans="7:10" ht="14.25" customHeight="1" x14ac:dyDescent="0.45">
      <c r="G398" s="3"/>
      <c r="H398" s="3"/>
      <c r="I398" s="3"/>
      <c r="J398" s="3"/>
    </row>
    <row r="399" spans="7:10" ht="14.25" customHeight="1" x14ac:dyDescent="0.45">
      <c r="G399" s="3"/>
      <c r="H399" s="3"/>
      <c r="I399" s="3"/>
      <c r="J399" s="3"/>
    </row>
    <row r="400" spans="7:10" ht="14.25" customHeight="1" x14ac:dyDescent="0.45">
      <c r="G400" s="3"/>
      <c r="H400" s="3"/>
      <c r="I400" s="3"/>
      <c r="J400" s="3"/>
    </row>
    <row r="401" spans="7:10" ht="14.25" customHeight="1" x14ac:dyDescent="0.45">
      <c r="G401" s="3"/>
      <c r="H401" s="3"/>
      <c r="I401" s="3"/>
      <c r="J401" s="3"/>
    </row>
    <row r="402" spans="7:10" ht="14.25" customHeight="1" x14ac:dyDescent="0.45">
      <c r="G402" s="3"/>
      <c r="H402" s="3"/>
      <c r="I402" s="3"/>
      <c r="J402" s="3"/>
    </row>
    <row r="403" spans="7:10" ht="14.25" customHeight="1" x14ac:dyDescent="0.45">
      <c r="G403" s="3"/>
      <c r="H403" s="3"/>
      <c r="I403" s="3"/>
      <c r="J403" s="3"/>
    </row>
    <row r="404" spans="7:10" ht="14.25" customHeight="1" x14ac:dyDescent="0.45">
      <c r="G404" s="3"/>
      <c r="H404" s="3"/>
      <c r="I404" s="3"/>
      <c r="J404" s="3"/>
    </row>
    <row r="405" spans="7:10" ht="14.25" customHeight="1" x14ac:dyDescent="0.45">
      <c r="G405" s="3"/>
      <c r="H405" s="3"/>
      <c r="I405" s="3"/>
      <c r="J405" s="3"/>
    </row>
    <row r="406" spans="7:10" ht="14.25" customHeight="1" x14ac:dyDescent="0.45">
      <c r="G406" s="3"/>
      <c r="H406" s="3"/>
      <c r="I406" s="3"/>
      <c r="J406" s="3"/>
    </row>
    <row r="407" spans="7:10" ht="14.25" customHeight="1" x14ac:dyDescent="0.45">
      <c r="G407" s="3"/>
      <c r="H407" s="3"/>
      <c r="I407" s="3"/>
      <c r="J407" s="3"/>
    </row>
    <row r="408" spans="7:10" ht="14.25" customHeight="1" x14ac:dyDescent="0.45">
      <c r="G408" s="3"/>
      <c r="H408" s="3"/>
      <c r="I408" s="3"/>
      <c r="J408" s="3"/>
    </row>
    <row r="409" spans="7:10" ht="14.25" customHeight="1" x14ac:dyDescent="0.45">
      <c r="G409" s="3"/>
      <c r="H409" s="3"/>
      <c r="I409" s="3"/>
      <c r="J409" s="3"/>
    </row>
    <row r="410" spans="7:10" ht="14.25" customHeight="1" x14ac:dyDescent="0.45">
      <c r="G410" s="3"/>
      <c r="H410" s="3"/>
      <c r="I410" s="3"/>
      <c r="J410" s="3"/>
    </row>
    <row r="411" spans="7:10" ht="14.25" customHeight="1" x14ac:dyDescent="0.45">
      <c r="G411" s="3"/>
      <c r="H411" s="3"/>
      <c r="I411" s="3"/>
      <c r="J411" s="3"/>
    </row>
    <row r="412" spans="7:10" ht="14.25" customHeight="1" x14ac:dyDescent="0.45">
      <c r="G412" s="3"/>
      <c r="H412" s="3"/>
      <c r="I412" s="3"/>
      <c r="J412" s="3"/>
    </row>
    <row r="413" spans="7:10" ht="14.25" customHeight="1" x14ac:dyDescent="0.45">
      <c r="G413" s="3"/>
      <c r="H413" s="3"/>
      <c r="I413" s="3"/>
      <c r="J413" s="3"/>
    </row>
    <row r="414" spans="7:10" ht="14.25" customHeight="1" x14ac:dyDescent="0.45">
      <c r="G414" s="3"/>
      <c r="H414" s="3"/>
      <c r="I414" s="3"/>
      <c r="J414" s="3"/>
    </row>
    <row r="415" spans="7:10" ht="14.25" customHeight="1" x14ac:dyDescent="0.45">
      <c r="G415" s="3"/>
      <c r="H415" s="3"/>
      <c r="I415" s="3"/>
      <c r="J415" s="3"/>
    </row>
    <row r="416" spans="7:10" ht="14.25" customHeight="1" x14ac:dyDescent="0.45">
      <c r="G416" s="3"/>
      <c r="H416" s="3"/>
      <c r="I416" s="3"/>
      <c r="J416" s="3"/>
    </row>
    <row r="417" spans="7:10" ht="14.25" customHeight="1" x14ac:dyDescent="0.45">
      <c r="G417" s="3"/>
      <c r="H417" s="3"/>
      <c r="I417" s="3"/>
      <c r="J417" s="3"/>
    </row>
    <row r="418" spans="7:10" ht="14.25" customHeight="1" x14ac:dyDescent="0.45">
      <c r="G418" s="3"/>
      <c r="H418" s="3"/>
      <c r="I418" s="3"/>
      <c r="J418" s="3"/>
    </row>
    <row r="419" spans="7:10" ht="14.25" customHeight="1" x14ac:dyDescent="0.45">
      <c r="G419" s="3"/>
      <c r="H419" s="3"/>
      <c r="I419" s="3"/>
      <c r="J419" s="3"/>
    </row>
    <row r="420" spans="7:10" ht="14.25" customHeight="1" x14ac:dyDescent="0.45">
      <c r="G420" s="3"/>
      <c r="H420" s="3"/>
      <c r="I420" s="3"/>
      <c r="J420" s="3"/>
    </row>
    <row r="421" spans="7:10" ht="14.25" customHeight="1" x14ac:dyDescent="0.45">
      <c r="G421" s="3"/>
      <c r="H421" s="3"/>
      <c r="I421" s="3"/>
      <c r="J421" s="3"/>
    </row>
    <row r="422" spans="7:10" ht="14.25" customHeight="1" x14ac:dyDescent="0.45">
      <c r="G422" s="3"/>
      <c r="H422" s="3"/>
      <c r="I422" s="3"/>
      <c r="J422" s="3"/>
    </row>
    <row r="423" spans="7:10" ht="14.25" customHeight="1" x14ac:dyDescent="0.45">
      <c r="G423" s="3"/>
      <c r="H423" s="3"/>
      <c r="I423" s="3"/>
      <c r="J423" s="3"/>
    </row>
    <row r="424" spans="7:10" ht="14.25" customHeight="1" x14ac:dyDescent="0.45">
      <c r="G424" s="3"/>
      <c r="H424" s="3"/>
      <c r="I424" s="3"/>
      <c r="J424" s="3"/>
    </row>
    <row r="425" spans="7:10" ht="14.25" customHeight="1" x14ac:dyDescent="0.45">
      <c r="G425" s="3"/>
      <c r="H425" s="3"/>
      <c r="I425" s="3"/>
      <c r="J425" s="3"/>
    </row>
    <row r="426" spans="7:10" ht="14.25" customHeight="1" x14ac:dyDescent="0.45">
      <c r="G426" s="3"/>
      <c r="H426" s="3"/>
      <c r="I426" s="3"/>
      <c r="J426" s="3"/>
    </row>
    <row r="427" spans="7:10" ht="14.25" customHeight="1" x14ac:dyDescent="0.45">
      <c r="G427" s="3"/>
      <c r="H427" s="3"/>
      <c r="I427" s="3"/>
      <c r="J427" s="3"/>
    </row>
    <row r="428" spans="7:10" ht="14.25" customHeight="1" x14ac:dyDescent="0.45">
      <c r="G428" s="3"/>
      <c r="H428" s="3"/>
      <c r="I428" s="3"/>
      <c r="J428" s="3"/>
    </row>
    <row r="429" spans="7:10" ht="14.25" customHeight="1" x14ac:dyDescent="0.45">
      <c r="G429" s="3"/>
      <c r="H429" s="3"/>
      <c r="I429" s="3"/>
      <c r="J429" s="3"/>
    </row>
    <row r="430" spans="7:10" ht="14.25" customHeight="1" x14ac:dyDescent="0.45">
      <c r="G430" s="3"/>
      <c r="H430" s="3"/>
      <c r="I430" s="3"/>
      <c r="J430" s="3"/>
    </row>
    <row r="431" spans="7:10" ht="14.25" customHeight="1" x14ac:dyDescent="0.45">
      <c r="G431" s="3"/>
      <c r="H431" s="3"/>
      <c r="I431" s="3"/>
      <c r="J431" s="3"/>
    </row>
    <row r="432" spans="7:10" ht="14.25" customHeight="1" x14ac:dyDescent="0.45">
      <c r="G432" s="3"/>
      <c r="H432" s="3"/>
      <c r="I432" s="3"/>
      <c r="J432" s="3"/>
    </row>
    <row r="433" spans="7:10" ht="14.25" customHeight="1" x14ac:dyDescent="0.45">
      <c r="G433" s="3"/>
      <c r="H433" s="3"/>
      <c r="I433" s="3"/>
      <c r="J433" s="3"/>
    </row>
    <row r="434" spans="7:10" ht="14.25" customHeight="1" x14ac:dyDescent="0.45">
      <c r="G434" s="3"/>
      <c r="H434" s="3"/>
      <c r="I434" s="3"/>
      <c r="J434" s="3"/>
    </row>
    <row r="435" spans="7:10" ht="14.25" customHeight="1" x14ac:dyDescent="0.45">
      <c r="G435" s="3"/>
      <c r="H435" s="3"/>
      <c r="I435" s="3"/>
      <c r="J435" s="3"/>
    </row>
    <row r="436" spans="7:10" ht="14.25" customHeight="1" x14ac:dyDescent="0.45">
      <c r="G436" s="3"/>
      <c r="H436" s="3"/>
      <c r="I436" s="3"/>
      <c r="J436" s="3"/>
    </row>
    <row r="437" spans="7:10" ht="14.25" customHeight="1" x14ac:dyDescent="0.45">
      <c r="G437" s="3"/>
      <c r="H437" s="3"/>
      <c r="I437" s="3"/>
      <c r="J437" s="3"/>
    </row>
    <row r="438" spans="7:10" ht="14.25" customHeight="1" x14ac:dyDescent="0.45">
      <c r="G438" s="3"/>
      <c r="H438" s="3"/>
      <c r="I438" s="3"/>
      <c r="J438" s="3"/>
    </row>
    <row r="439" spans="7:10" ht="14.25" customHeight="1" x14ac:dyDescent="0.45">
      <c r="G439" s="3"/>
      <c r="H439" s="3"/>
      <c r="I439" s="3"/>
      <c r="J439" s="3"/>
    </row>
    <row r="440" spans="7:10" ht="14.25" customHeight="1" x14ac:dyDescent="0.45">
      <c r="G440" s="3"/>
      <c r="H440" s="3"/>
      <c r="I440" s="3"/>
      <c r="J440" s="3"/>
    </row>
    <row r="441" spans="7:10" ht="14.25" customHeight="1" x14ac:dyDescent="0.45">
      <c r="G441" s="3"/>
      <c r="H441" s="3"/>
      <c r="I441" s="3"/>
      <c r="J441" s="3"/>
    </row>
    <row r="442" spans="7:10" ht="14.25" customHeight="1" x14ac:dyDescent="0.45">
      <c r="G442" s="3"/>
      <c r="H442" s="3"/>
      <c r="I442" s="3"/>
      <c r="J442" s="3"/>
    </row>
    <row r="443" spans="7:10" ht="14.25" customHeight="1" x14ac:dyDescent="0.45">
      <c r="G443" s="3"/>
      <c r="H443" s="3"/>
      <c r="I443" s="3"/>
      <c r="J443" s="3"/>
    </row>
    <row r="444" spans="7:10" ht="14.25" customHeight="1" x14ac:dyDescent="0.45">
      <c r="G444" s="3"/>
      <c r="H444" s="3"/>
      <c r="I444" s="3"/>
      <c r="J444" s="3"/>
    </row>
    <row r="445" spans="7:10" ht="14.25" customHeight="1" x14ac:dyDescent="0.45">
      <c r="G445" s="3"/>
      <c r="H445" s="3"/>
      <c r="I445" s="3"/>
      <c r="J445" s="3"/>
    </row>
    <row r="446" spans="7:10" ht="14.25" customHeight="1" x14ac:dyDescent="0.45">
      <c r="G446" s="3"/>
      <c r="H446" s="3"/>
      <c r="I446" s="3"/>
      <c r="J446" s="3"/>
    </row>
    <row r="447" spans="7:10" ht="14.25" customHeight="1" x14ac:dyDescent="0.45">
      <c r="G447" s="3"/>
      <c r="H447" s="3"/>
      <c r="I447" s="3"/>
      <c r="J447" s="3"/>
    </row>
    <row r="448" spans="7:10" ht="14.25" customHeight="1" x14ac:dyDescent="0.45">
      <c r="G448" s="3"/>
      <c r="H448" s="3"/>
      <c r="I448" s="3"/>
      <c r="J448" s="3"/>
    </row>
    <row r="449" spans="7:10" ht="14.25" customHeight="1" x14ac:dyDescent="0.45">
      <c r="G449" s="3"/>
      <c r="H449" s="3"/>
      <c r="I449" s="3"/>
      <c r="J449" s="3"/>
    </row>
    <row r="450" spans="7:10" ht="14.25" customHeight="1" x14ac:dyDescent="0.45">
      <c r="G450" s="3"/>
      <c r="H450" s="3"/>
      <c r="I450" s="3"/>
      <c r="J450" s="3"/>
    </row>
    <row r="451" spans="7:10" ht="14.25" customHeight="1" x14ac:dyDescent="0.45">
      <c r="G451" s="3"/>
      <c r="H451" s="3"/>
      <c r="I451" s="3"/>
      <c r="J451" s="3"/>
    </row>
    <row r="452" spans="7:10" ht="14.25" customHeight="1" x14ac:dyDescent="0.45">
      <c r="G452" s="3"/>
      <c r="H452" s="3"/>
      <c r="I452" s="3"/>
      <c r="J452" s="3"/>
    </row>
    <row r="453" spans="7:10" ht="14.25" customHeight="1" x14ac:dyDescent="0.45">
      <c r="G453" s="3"/>
      <c r="H453" s="3"/>
      <c r="I453" s="3"/>
      <c r="J453" s="3"/>
    </row>
    <row r="454" spans="7:10" ht="14.25" customHeight="1" x14ac:dyDescent="0.45">
      <c r="G454" s="3"/>
      <c r="H454" s="3"/>
      <c r="I454" s="3"/>
      <c r="J454" s="3"/>
    </row>
    <row r="455" spans="7:10" ht="14.25" customHeight="1" x14ac:dyDescent="0.45">
      <c r="G455" s="3"/>
      <c r="H455" s="3"/>
      <c r="I455" s="3"/>
      <c r="J455" s="3"/>
    </row>
    <row r="456" spans="7:10" ht="14.25" customHeight="1" x14ac:dyDescent="0.45">
      <c r="G456" s="3"/>
      <c r="H456" s="3"/>
      <c r="I456" s="3"/>
      <c r="J456" s="3"/>
    </row>
    <row r="457" spans="7:10" ht="14.25" customHeight="1" x14ac:dyDescent="0.45">
      <c r="G457" s="3"/>
      <c r="H457" s="3"/>
      <c r="I457" s="3"/>
      <c r="J457" s="3"/>
    </row>
    <row r="458" spans="7:10" ht="14.25" customHeight="1" x14ac:dyDescent="0.45">
      <c r="G458" s="3"/>
      <c r="H458" s="3"/>
      <c r="I458" s="3"/>
      <c r="J458" s="3"/>
    </row>
    <row r="459" spans="7:10" ht="14.25" customHeight="1" x14ac:dyDescent="0.45">
      <c r="G459" s="3"/>
      <c r="H459" s="3"/>
      <c r="I459" s="3"/>
      <c r="J459" s="3"/>
    </row>
    <row r="460" spans="7:10" ht="14.25" customHeight="1" x14ac:dyDescent="0.45">
      <c r="G460" s="3"/>
      <c r="H460" s="3"/>
      <c r="I460" s="3"/>
      <c r="J460" s="3"/>
    </row>
    <row r="461" spans="7:10" ht="14.25" customHeight="1" x14ac:dyDescent="0.45">
      <c r="G461" s="3"/>
      <c r="H461" s="3"/>
      <c r="I461" s="3"/>
      <c r="J461" s="3"/>
    </row>
    <row r="462" spans="7:10" ht="14.25" customHeight="1" x14ac:dyDescent="0.45">
      <c r="G462" s="3"/>
      <c r="H462" s="3"/>
      <c r="I462" s="3"/>
      <c r="J462" s="3"/>
    </row>
    <row r="463" spans="7:10" ht="14.25" customHeight="1" x14ac:dyDescent="0.45">
      <c r="G463" s="3"/>
      <c r="H463" s="3"/>
      <c r="I463" s="3"/>
      <c r="J463" s="3"/>
    </row>
    <row r="464" spans="7:10" ht="14.25" customHeight="1" x14ac:dyDescent="0.45">
      <c r="G464" s="3"/>
      <c r="H464" s="3"/>
      <c r="I464" s="3"/>
      <c r="J464" s="3"/>
    </row>
    <row r="465" spans="7:10" ht="14.25" customHeight="1" x14ac:dyDescent="0.45">
      <c r="G465" s="3"/>
      <c r="H465" s="3"/>
      <c r="I465" s="3"/>
      <c r="J465" s="3"/>
    </row>
    <row r="466" spans="7:10" ht="14.25" customHeight="1" x14ac:dyDescent="0.45">
      <c r="G466" s="3"/>
      <c r="H466" s="3"/>
      <c r="I466" s="3"/>
      <c r="J466" s="3"/>
    </row>
    <row r="467" spans="7:10" ht="14.25" customHeight="1" x14ac:dyDescent="0.45">
      <c r="G467" s="3"/>
      <c r="H467" s="3"/>
      <c r="I467" s="3"/>
      <c r="J467" s="3"/>
    </row>
    <row r="468" spans="7:10" ht="14.25" customHeight="1" x14ac:dyDescent="0.45">
      <c r="G468" s="3"/>
      <c r="H468" s="3"/>
      <c r="I468" s="3"/>
      <c r="J468" s="3"/>
    </row>
    <row r="469" spans="7:10" ht="14.25" customHeight="1" x14ac:dyDescent="0.45">
      <c r="G469" s="3"/>
      <c r="H469" s="3"/>
      <c r="I469" s="3"/>
      <c r="J469" s="3"/>
    </row>
    <row r="470" spans="7:10" ht="14.25" customHeight="1" x14ac:dyDescent="0.45">
      <c r="G470" s="3"/>
      <c r="H470" s="3"/>
      <c r="I470" s="3"/>
      <c r="J470" s="3"/>
    </row>
    <row r="471" spans="7:10" ht="14.25" customHeight="1" x14ac:dyDescent="0.45">
      <c r="G471" s="3"/>
      <c r="H471" s="3"/>
      <c r="I471" s="3"/>
      <c r="J471" s="3"/>
    </row>
    <row r="472" spans="7:10" ht="14.25" customHeight="1" x14ac:dyDescent="0.45">
      <c r="G472" s="3"/>
      <c r="H472" s="3"/>
      <c r="I472" s="3"/>
      <c r="J472" s="3"/>
    </row>
    <row r="473" spans="7:10" ht="14.25" customHeight="1" x14ac:dyDescent="0.45">
      <c r="G473" s="3"/>
      <c r="H473" s="3"/>
      <c r="I473" s="3"/>
      <c r="J473" s="3"/>
    </row>
    <row r="474" spans="7:10" ht="14.25" customHeight="1" x14ac:dyDescent="0.45">
      <c r="G474" s="3"/>
      <c r="H474" s="3"/>
      <c r="I474" s="3"/>
      <c r="J474" s="3"/>
    </row>
    <row r="475" spans="7:10" ht="14.25" customHeight="1" x14ac:dyDescent="0.45">
      <c r="G475" s="3"/>
      <c r="H475" s="3"/>
      <c r="I475" s="3"/>
      <c r="J475" s="3"/>
    </row>
    <row r="476" spans="7:10" ht="14.25" customHeight="1" x14ac:dyDescent="0.45">
      <c r="G476" s="3"/>
      <c r="H476" s="3"/>
      <c r="I476" s="3"/>
      <c r="J476" s="3"/>
    </row>
    <row r="477" spans="7:10" ht="14.25" customHeight="1" x14ac:dyDescent="0.45">
      <c r="G477" s="3"/>
      <c r="H477" s="3"/>
      <c r="I477" s="3"/>
      <c r="J477" s="3"/>
    </row>
    <row r="478" spans="7:10" ht="14.25" customHeight="1" x14ac:dyDescent="0.45">
      <c r="G478" s="3"/>
      <c r="H478" s="3"/>
      <c r="I478" s="3"/>
      <c r="J478" s="3"/>
    </row>
    <row r="479" spans="7:10" ht="14.25" customHeight="1" x14ac:dyDescent="0.45">
      <c r="G479" s="3"/>
      <c r="H479" s="3"/>
      <c r="I479" s="3"/>
      <c r="J479" s="3"/>
    </row>
    <row r="480" spans="7:10" ht="14.25" customHeight="1" x14ac:dyDescent="0.45">
      <c r="G480" s="3"/>
      <c r="H480" s="3"/>
      <c r="I480" s="3"/>
      <c r="J480" s="3"/>
    </row>
    <row r="481" spans="7:10" ht="14.25" customHeight="1" x14ac:dyDescent="0.45">
      <c r="G481" s="3"/>
      <c r="H481" s="3"/>
      <c r="I481" s="3"/>
      <c r="J481" s="3"/>
    </row>
    <row r="482" spans="7:10" ht="14.25" customHeight="1" x14ac:dyDescent="0.45">
      <c r="G482" s="3"/>
      <c r="H482" s="3"/>
      <c r="I482" s="3"/>
      <c r="J482" s="3"/>
    </row>
    <row r="483" spans="7:10" ht="14.25" customHeight="1" x14ac:dyDescent="0.45">
      <c r="G483" s="3"/>
      <c r="H483" s="3"/>
      <c r="I483" s="3"/>
      <c r="J483" s="3"/>
    </row>
    <row r="484" spans="7:10" ht="14.25" customHeight="1" x14ac:dyDescent="0.45">
      <c r="G484" s="3"/>
      <c r="H484" s="3"/>
      <c r="I484" s="3"/>
      <c r="J484" s="3"/>
    </row>
    <row r="485" spans="7:10" ht="14.25" customHeight="1" x14ac:dyDescent="0.45">
      <c r="G485" s="3"/>
      <c r="H485" s="3"/>
      <c r="I485" s="3"/>
      <c r="J485" s="3"/>
    </row>
    <row r="486" spans="7:10" ht="14.25" customHeight="1" x14ac:dyDescent="0.45">
      <c r="G486" s="3"/>
      <c r="H486" s="3"/>
      <c r="I486" s="3"/>
      <c r="J486" s="3"/>
    </row>
    <row r="487" spans="7:10" ht="14.25" customHeight="1" x14ac:dyDescent="0.45">
      <c r="G487" s="3"/>
      <c r="H487" s="3"/>
      <c r="I487" s="3"/>
      <c r="J487" s="3"/>
    </row>
    <row r="488" spans="7:10" ht="14.25" customHeight="1" x14ac:dyDescent="0.45">
      <c r="G488" s="3"/>
      <c r="H488" s="3"/>
      <c r="I488" s="3"/>
      <c r="J488" s="3"/>
    </row>
    <row r="489" spans="7:10" ht="14.25" customHeight="1" x14ac:dyDescent="0.45">
      <c r="G489" s="3"/>
      <c r="H489" s="3"/>
      <c r="I489" s="3"/>
      <c r="J489" s="3"/>
    </row>
    <row r="490" spans="7:10" ht="14.25" customHeight="1" x14ac:dyDescent="0.45">
      <c r="G490" s="3"/>
      <c r="H490" s="3"/>
      <c r="I490" s="3"/>
      <c r="J490" s="3"/>
    </row>
    <row r="491" spans="7:10" ht="14.25" customHeight="1" x14ac:dyDescent="0.45">
      <c r="G491" s="3"/>
      <c r="H491" s="3"/>
      <c r="I491" s="3"/>
      <c r="J491" s="3"/>
    </row>
    <row r="492" spans="7:10" ht="14.25" customHeight="1" x14ac:dyDescent="0.45">
      <c r="G492" s="3"/>
      <c r="H492" s="3"/>
      <c r="I492" s="3"/>
      <c r="J492" s="3"/>
    </row>
    <row r="493" spans="7:10" ht="14.25" customHeight="1" x14ac:dyDescent="0.45">
      <c r="G493" s="3"/>
      <c r="H493" s="3"/>
      <c r="I493" s="3"/>
      <c r="J493" s="3"/>
    </row>
    <row r="494" spans="7:10" ht="14.25" customHeight="1" x14ac:dyDescent="0.45">
      <c r="G494" s="3"/>
      <c r="H494" s="3"/>
      <c r="I494" s="3"/>
      <c r="J494" s="3"/>
    </row>
    <row r="495" spans="7:10" ht="14.25" customHeight="1" x14ac:dyDescent="0.45">
      <c r="G495" s="3"/>
      <c r="H495" s="3"/>
      <c r="I495" s="3"/>
      <c r="J495" s="3"/>
    </row>
    <row r="496" spans="7:10" ht="14.25" customHeight="1" x14ac:dyDescent="0.45">
      <c r="G496" s="3"/>
      <c r="H496" s="3"/>
      <c r="I496" s="3"/>
      <c r="J496" s="3"/>
    </row>
    <row r="497" spans="7:10" ht="14.25" customHeight="1" x14ac:dyDescent="0.45">
      <c r="G497" s="3"/>
      <c r="H497" s="3"/>
      <c r="I497" s="3"/>
      <c r="J497" s="3"/>
    </row>
    <row r="498" spans="7:10" ht="14.25" customHeight="1" x14ac:dyDescent="0.45">
      <c r="G498" s="3"/>
      <c r="H498" s="3"/>
      <c r="I498" s="3"/>
      <c r="J498" s="3"/>
    </row>
    <row r="499" spans="7:10" ht="14.25" customHeight="1" x14ac:dyDescent="0.45">
      <c r="G499" s="3"/>
      <c r="H499" s="3"/>
      <c r="I499" s="3"/>
      <c r="J499" s="3"/>
    </row>
    <row r="500" spans="7:10" ht="14.25" customHeight="1" x14ac:dyDescent="0.45">
      <c r="G500" s="3"/>
      <c r="H500" s="3"/>
      <c r="I500" s="3"/>
      <c r="J500" s="3"/>
    </row>
    <row r="501" spans="7:10" ht="14.25" customHeight="1" x14ac:dyDescent="0.45">
      <c r="G501" s="3"/>
      <c r="H501" s="3"/>
      <c r="I501" s="3"/>
      <c r="J501" s="3"/>
    </row>
    <row r="502" spans="7:10" ht="14.25" customHeight="1" x14ac:dyDescent="0.45">
      <c r="G502" s="3"/>
      <c r="H502" s="3"/>
      <c r="I502" s="3"/>
      <c r="J502" s="3"/>
    </row>
    <row r="503" spans="7:10" ht="14.25" customHeight="1" x14ac:dyDescent="0.45">
      <c r="G503" s="3"/>
      <c r="H503" s="3"/>
      <c r="I503" s="3"/>
      <c r="J503" s="3"/>
    </row>
    <row r="504" spans="7:10" ht="14.25" customHeight="1" x14ac:dyDescent="0.45">
      <c r="G504" s="3"/>
      <c r="H504" s="3"/>
      <c r="I504" s="3"/>
      <c r="J504" s="3"/>
    </row>
    <row r="505" spans="7:10" ht="14.25" customHeight="1" x14ac:dyDescent="0.45">
      <c r="G505" s="3"/>
      <c r="H505" s="3"/>
      <c r="I505" s="3"/>
      <c r="J505" s="3"/>
    </row>
    <row r="506" spans="7:10" ht="14.25" customHeight="1" x14ac:dyDescent="0.45">
      <c r="G506" s="3"/>
      <c r="H506" s="3"/>
      <c r="I506" s="3"/>
      <c r="J506" s="3"/>
    </row>
    <row r="507" spans="7:10" ht="14.25" customHeight="1" x14ac:dyDescent="0.45">
      <c r="G507" s="3"/>
      <c r="H507" s="3"/>
      <c r="I507" s="3"/>
      <c r="J507" s="3"/>
    </row>
    <row r="508" spans="7:10" ht="14.25" customHeight="1" x14ac:dyDescent="0.45">
      <c r="G508" s="3"/>
      <c r="H508" s="3"/>
      <c r="I508" s="3"/>
      <c r="J508" s="3"/>
    </row>
    <row r="509" spans="7:10" ht="14.25" customHeight="1" x14ac:dyDescent="0.45">
      <c r="G509" s="3"/>
      <c r="H509" s="3"/>
      <c r="I509" s="3"/>
      <c r="J509" s="3"/>
    </row>
    <row r="510" spans="7:10" ht="14.25" customHeight="1" x14ac:dyDescent="0.45">
      <c r="G510" s="3"/>
      <c r="H510" s="3"/>
      <c r="I510" s="3"/>
      <c r="J510" s="3"/>
    </row>
    <row r="511" spans="7:10" ht="14.25" customHeight="1" x14ac:dyDescent="0.45">
      <c r="G511" s="3"/>
      <c r="H511" s="3"/>
      <c r="I511" s="3"/>
      <c r="J511" s="3"/>
    </row>
    <row r="512" spans="7:10" ht="14.25" customHeight="1" x14ac:dyDescent="0.45">
      <c r="G512" s="3"/>
      <c r="H512" s="3"/>
      <c r="I512" s="3"/>
      <c r="J512" s="3"/>
    </row>
    <row r="513" spans="7:10" ht="14.25" customHeight="1" x14ac:dyDescent="0.45">
      <c r="G513" s="3"/>
      <c r="H513" s="3"/>
      <c r="I513" s="3"/>
      <c r="J513" s="3"/>
    </row>
    <row r="514" spans="7:10" ht="14.25" customHeight="1" x14ac:dyDescent="0.45">
      <c r="G514" s="3"/>
      <c r="H514" s="3"/>
      <c r="I514" s="3"/>
      <c r="J514" s="3"/>
    </row>
    <row r="515" spans="7:10" ht="14.25" customHeight="1" x14ac:dyDescent="0.45">
      <c r="G515" s="3"/>
      <c r="H515" s="3"/>
      <c r="I515" s="3"/>
      <c r="J515" s="3"/>
    </row>
    <row r="516" spans="7:10" ht="14.25" customHeight="1" x14ac:dyDescent="0.45">
      <c r="G516" s="3"/>
      <c r="H516" s="3"/>
      <c r="I516" s="3"/>
      <c r="J516" s="3"/>
    </row>
    <row r="517" spans="7:10" ht="14.25" customHeight="1" x14ac:dyDescent="0.45">
      <c r="G517" s="3"/>
      <c r="H517" s="3"/>
      <c r="I517" s="3"/>
      <c r="J517" s="3"/>
    </row>
    <row r="518" spans="7:10" ht="14.25" customHeight="1" x14ac:dyDescent="0.45">
      <c r="G518" s="3"/>
      <c r="H518" s="3"/>
      <c r="I518" s="3"/>
      <c r="J518" s="3"/>
    </row>
    <row r="519" spans="7:10" ht="14.25" customHeight="1" x14ac:dyDescent="0.45">
      <c r="G519" s="3"/>
      <c r="H519" s="3"/>
      <c r="I519" s="3"/>
      <c r="J519" s="3"/>
    </row>
    <row r="520" spans="7:10" ht="14.25" customHeight="1" x14ac:dyDescent="0.45">
      <c r="G520" s="3"/>
      <c r="H520" s="3"/>
      <c r="I520" s="3"/>
      <c r="J520" s="3"/>
    </row>
    <row r="521" spans="7:10" ht="14.25" customHeight="1" x14ac:dyDescent="0.45">
      <c r="G521" s="3"/>
      <c r="H521" s="3"/>
      <c r="I521" s="3"/>
      <c r="J521" s="3"/>
    </row>
    <row r="522" spans="7:10" ht="14.25" customHeight="1" x14ac:dyDescent="0.45">
      <c r="G522" s="3"/>
      <c r="H522" s="3"/>
      <c r="I522" s="3"/>
      <c r="J522" s="3"/>
    </row>
    <row r="523" spans="7:10" ht="14.25" customHeight="1" x14ac:dyDescent="0.45">
      <c r="G523" s="3"/>
      <c r="H523" s="3"/>
      <c r="I523" s="3"/>
      <c r="J523" s="3"/>
    </row>
    <row r="524" spans="7:10" ht="14.25" customHeight="1" x14ac:dyDescent="0.45">
      <c r="G524" s="3"/>
      <c r="H524" s="3"/>
      <c r="I524" s="3"/>
      <c r="J524" s="3"/>
    </row>
    <row r="525" spans="7:10" ht="14.25" customHeight="1" x14ac:dyDescent="0.45">
      <c r="G525" s="3"/>
      <c r="H525" s="3"/>
      <c r="I525" s="3"/>
      <c r="J525" s="3"/>
    </row>
    <row r="526" spans="7:10" ht="14.25" customHeight="1" x14ac:dyDescent="0.45">
      <c r="G526" s="3"/>
      <c r="H526" s="3"/>
      <c r="I526" s="3"/>
      <c r="J526" s="3"/>
    </row>
    <row r="527" spans="7:10" ht="14.25" customHeight="1" x14ac:dyDescent="0.45">
      <c r="G527" s="3"/>
      <c r="H527" s="3"/>
      <c r="I527" s="3"/>
      <c r="J527" s="3"/>
    </row>
    <row r="528" spans="7:10" ht="14.25" customHeight="1" x14ac:dyDescent="0.45">
      <c r="G528" s="3"/>
      <c r="H528" s="3"/>
      <c r="I528" s="3"/>
      <c r="J528" s="3"/>
    </row>
    <row r="529" spans="7:10" ht="14.25" customHeight="1" x14ac:dyDescent="0.45">
      <c r="G529" s="3"/>
      <c r="H529" s="3"/>
      <c r="I529" s="3"/>
      <c r="J529" s="3"/>
    </row>
    <row r="530" spans="7:10" ht="14.25" customHeight="1" x14ac:dyDescent="0.45">
      <c r="G530" s="3"/>
      <c r="H530" s="3"/>
      <c r="I530" s="3"/>
      <c r="J530" s="3"/>
    </row>
    <row r="531" spans="7:10" ht="14.25" customHeight="1" x14ac:dyDescent="0.45">
      <c r="G531" s="3"/>
      <c r="H531" s="3"/>
      <c r="I531" s="3"/>
      <c r="J531" s="3"/>
    </row>
    <row r="532" spans="7:10" ht="14.25" customHeight="1" x14ac:dyDescent="0.45">
      <c r="G532" s="3"/>
      <c r="H532" s="3"/>
      <c r="I532" s="3"/>
      <c r="J532" s="3"/>
    </row>
    <row r="533" spans="7:10" ht="14.25" customHeight="1" x14ac:dyDescent="0.45">
      <c r="G533" s="3"/>
      <c r="H533" s="3"/>
      <c r="I533" s="3"/>
      <c r="J533" s="3"/>
    </row>
    <row r="534" spans="7:10" ht="14.25" customHeight="1" x14ac:dyDescent="0.45">
      <c r="G534" s="3"/>
      <c r="H534" s="3"/>
      <c r="I534" s="3"/>
      <c r="J534" s="3"/>
    </row>
    <row r="535" spans="7:10" ht="14.25" customHeight="1" x14ac:dyDescent="0.45">
      <c r="G535" s="3"/>
      <c r="H535" s="3"/>
      <c r="I535" s="3"/>
      <c r="J535" s="3"/>
    </row>
    <row r="536" spans="7:10" ht="14.25" customHeight="1" x14ac:dyDescent="0.45">
      <c r="G536" s="3"/>
      <c r="H536" s="3"/>
      <c r="I536" s="3"/>
      <c r="J536" s="3"/>
    </row>
    <row r="537" spans="7:10" ht="14.25" customHeight="1" x14ac:dyDescent="0.45">
      <c r="G537" s="3"/>
      <c r="H537" s="3"/>
      <c r="I537" s="3"/>
      <c r="J537" s="3"/>
    </row>
    <row r="538" spans="7:10" ht="14.25" customHeight="1" x14ac:dyDescent="0.45">
      <c r="G538" s="3"/>
      <c r="H538" s="3"/>
      <c r="I538" s="3"/>
      <c r="J538" s="3"/>
    </row>
    <row r="539" spans="7:10" ht="14.25" customHeight="1" x14ac:dyDescent="0.45">
      <c r="G539" s="3"/>
      <c r="H539" s="3"/>
      <c r="I539" s="3"/>
      <c r="J539" s="3"/>
    </row>
    <row r="540" spans="7:10" ht="14.25" customHeight="1" x14ac:dyDescent="0.45">
      <c r="G540" s="3"/>
      <c r="H540" s="3"/>
      <c r="I540" s="3"/>
      <c r="J540" s="3"/>
    </row>
    <row r="541" spans="7:10" ht="14.25" customHeight="1" x14ac:dyDescent="0.45">
      <c r="G541" s="3"/>
      <c r="H541" s="3"/>
      <c r="I541" s="3"/>
      <c r="J541" s="3"/>
    </row>
    <row r="542" spans="7:10" ht="14.25" customHeight="1" x14ac:dyDescent="0.45">
      <c r="G542" s="3"/>
      <c r="H542" s="3"/>
      <c r="I542" s="3"/>
      <c r="J542" s="3"/>
    </row>
    <row r="543" spans="7:10" ht="14.25" customHeight="1" x14ac:dyDescent="0.45">
      <c r="G543" s="3"/>
      <c r="H543" s="3"/>
      <c r="I543" s="3"/>
      <c r="J543" s="3"/>
    </row>
    <row r="544" spans="7:10" ht="14.25" customHeight="1" x14ac:dyDescent="0.45">
      <c r="G544" s="3"/>
      <c r="H544" s="3"/>
      <c r="I544" s="3"/>
      <c r="J544" s="3"/>
    </row>
    <row r="545" spans="7:10" ht="14.25" customHeight="1" x14ac:dyDescent="0.45">
      <c r="G545" s="3"/>
      <c r="H545" s="3"/>
      <c r="I545" s="3"/>
      <c r="J545" s="3"/>
    </row>
    <row r="546" spans="7:10" ht="14.25" customHeight="1" x14ac:dyDescent="0.45">
      <c r="G546" s="3"/>
      <c r="H546" s="3"/>
      <c r="I546" s="3"/>
      <c r="J546" s="3"/>
    </row>
    <row r="547" spans="7:10" ht="14.25" customHeight="1" x14ac:dyDescent="0.45">
      <c r="G547" s="3"/>
      <c r="H547" s="3"/>
      <c r="I547" s="3"/>
      <c r="J547" s="3"/>
    </row>
    <row r="548" spans="7:10" ht="14.25" customHeight="1" x14ac:dyDescent="0.45">
      <c r="G548" s="3"/>
      <c r="H548" s="3"/>
      <c r="I548" s="3"/>
      <c r="J548" s="3"/>
    </row>
    <row r="549" spans="7:10" ht="14.25" customHeight="1" x14ac:dyDescent="0.45">
      <c r="G549" s="3"/>
      <c r="H549" s="3"/>
      <c r="I549" s="3"/>
      <c r="J549" s="3"/>
    </row>
    <row r="550" spans="7:10" ht="14.25" customHeight="1" x14ac:dyDescent="0.45">
      <c r="G550" s="3"/>
      <c r="H550" s="3"/>
      <c r="I550" s="3"/>
      <c r="J550" s="3"/>
    </row>
    <row r="551" spans="7:10" ht="14.25" customHeight="1" x14ac:dyDescent="0.45">
      <c r="G551" s="3"/>
      <c r="H551" s="3"/>
      <c r="I551" s="3"/>
      <c r="J551" s="3"/>
    </row>
    <row r="552" spans="7:10" ht="14.25" customHeight="1" x14ac:dyDescent="0.45">
      <c r="G552" s="3"/>
      <c r="H552" s="3"/>
      <c r="I552" s="3"/>
      <c r="J552" s="3"/>
    </row>
    <row r="553" spans="7:10" ht="14.25" customHeight="1" x14ac:dyDescent="0.45">
      <c r="G553" s="3"/>
      <c r="H553" s="3"/>
      <c r="I553" s="3"/>
      <c r="J553" s="3"/>
    </row>
    <row r="554" spans="7:10" ht="14.25" customHeight="1" x14ac:dyDescent="0.45">
      <c r="G554" s="3"/>
      <c r="H554" s="3"/>
      <c r="I554" s="3"/>
      <c r="J554" s="3"/>
    </row>
    <row r="555" spans="7:10" ht="14.25" customHeight="1" x14ac:dyDescent="0.45">
      <c r="G555" s="3"/>
      <c r="H555" s="3"/>
      <c r="I555" s="3"/>
      <c r="J555" s="3"/>
    </row>
    <row r="556" spans="7:10" ht="14.25" customHeight="1" x14ac:dyDescent="0.45">
      <c r="G556" s="3"/>
      <c r="H556" s="3"/>
      <c r="I556" s="3"/>
      <c r="J556" s="3"/>
    </row>
    <row r="557" spans="7:10" ht="14.25" customHeight="1" x14ac:dyDescent="0.45">
      <c r="G557" s="3"/>
      <c r="H557" s="3"/>
      <c r="I557" s="3"/>
      <c r="J557" s="3"/>
    </row>
    <row r="558" spans="7:10" ht="14.25" customHeight="1" x14ac:dyDescent="0.45">
      <c r="G558" s="3"/>
      <c r="H558" s="3"/>
      <c r="I558" s="3"/>
      <c r="J558" s="3"/>
    </row>
    <row r="559" spans="7:10" ht="14.25" customHeight="1" x14ac:dyDescent="0.45">
      <c r="G559" s="3"/>
      <c r="H559" s="3"/>
      <c r="I559" s="3"/>
      <c r="J559" s="3"/>
    </row>
    <row r="560" spans="7:10" ht="14.25" customHeight="1" x14ac:dyDescent="0.45">
      <c r="G560" s="3"/>
      <c r="H560" s="3"/>
      <c r="I560" s="3"/>
      <c r="J560" s="3"/>
    </row>
    <row r="561" spans="7:10" ht="14.25" customHeight="1" x14ac:dyDescent="0.45">
      <c r="G561" s="3"/>
      <c r="H561" s="3"/>
      <c r="I561" s="3"/>
      <c r="J561" s="3"/>
    </row>
    <row r="562" spans="7:10" ht="14.25" customHeight="1" x14ac:dyDescent="0.45">
      <c r="G562" s="3"/>
      <c r="H562" s="3"/>
      <c r="I562" s="3"/>
      <c r="J562" s="3"/>
    </row>
    <row r="563" spans="7:10" ht="14.25" customHeight="1" x14ac:dyDescent="0.45">
      <c r="G563" s="3"/>
      <c r="H563" s="3"/>
      <c r="I563" s="3"/>
      <c r="J563" s="3"/>
    </row>
    <row r="564" spans="7:10" ht="14.25" customHeight="1" x14ac:dyDescent="0.45">
      <c r="G564" s="3"/>
      <c r="H564" s="3"/>
      <c r="I564" s="3"/>
      <c r="J564" s="3"/>
    </row>
    <row r="565" spans="7:10" ht="14.25" customHeight="1" x14ac:dyDescent="0.45">
      <c r="G565" s="3"/>
      <c r="H565" s="3"/>
      <c r="I565" s="3"/>
      <c r="J565" s="3"/>
    </row>
    <row r="566" spans="7:10" ht="14.25" customHeight="1" x14ac:dyDescent="0.45">
      <c r="G566" s="3"/>
      <c r="H566" s="3"/>
      <c r="I566" s="3"/>
      <c r="J566" s="3"/>
    </row>
    <row r="567" spans="7:10" ht="14.25" customHeight="1" x14ac:dyDescent="0.45">
      <c r="G567" s="3"/>
      <c r="H567" s="3"/>
      <c r="I567" s="3"/>
      <c r="J567" s="3"/>
    </row>
    <row r="568" spans="7:10" ht="14.25" customHeight="1" x14ac:dyDescent="0.45">
      <c r="G568" s="3"/>
      <c r="H568" s="3"/>
      <c r="I568" s="3"/>
      <c r="J568" s="3"/>
    </row>
    <row r="569" spans="7:10" ht="14.25" customHeight="1" x14ac:dyDescent="0.45">
      <c r="G569" s="3"/>
      <c r="H569" s="3"/>
      <c r="I569" s="3"/>
      <c r="J569" s="3"/>
    </row>
    <row r="570" spans="7:10" ht="14.25" customHeight="1" x14ac:dyDescent="0.45">
      <c r="G570" s="3"/>
      <c r="H570" s="3"/>
      <c r="I570" s="3"/>
      <c r="J570" s="3"/>
    </row>
    <row r="571" spans="7:10" ht="14.25" customHeight="1" x14ac:dyDescent="0.45">
      <c r="G571" s="3"/>
      <c r="H571" s="3"/>
      <c r="I571" s="3"/>
      <c r="J571" s="3"/>
    </row>
    <row r="572" spans="7:10" ht="14.25" customHeight="1" x14ac:dyDescent="0.45">
      <c r="G572" s="3"/>
      <c r="H572" s="3"/>
      <c r="I572" s="3"/>
      <c r="J572" s="3"/>
    </row>
    <row r="573" spans="7:10" ht="14.25" customHeight="1" x14ac:dyDescent="0.45">
      <c r="G573" s="3"/>
      <c r="H573" s="3"/>
      <c r="I573" s="3"/>
      <c r="J573" s="3"/>
    </row>
    <row r="574" spans="7:10" ht="14.25" customHeight="1" x14ac:dyDescent="0.45">
      <c r="G574" s="3"/>
      <c r="H574" s="3"/>
      <c r="I574" s="3"/>
      <c r="J574" s="3"/>
    </row>
    <row r="575" spans="7:10" ht="14.25" customHeight="1" x14ac:dyDescent="0.45">
      <c r="G575" s="3"/>
      <c r="H575" s="3"/>
      <c r="I575" s="3"/>
      <c r="J575" s="3"/>
    </row>
    <row r="576" spans="7:10" ht="14.25" customHeight="1" x14ac:dyDescent="0.45">
      <c r="G576" s="3"/>
      <c r="H576" s="3"/>
      <c r="I576" s="3"/>
      <c r="J576" s="3"/>
    </row>
    <row r="577" spans="7:10" ht="14.25" customHeight="1" x14ac:dyDescent="0.45">
      <c r="G577" s="3"/>
      <c r="H577" s="3"/>
      <c r="I577" s="3"/>
      <c r="J577" s="3"/>
    </row>
    <row r="578" spans="7:10" ht="14.25" customHeight="1" x14ac:dyDescent="0.45">
      <c r="G578" s="3"/>
      <c r="H578" s="3"/>
      <c r="I578" s="3"/>
      <c r="J578" s="3"/>
    </row>
    <row r="579" spans="7:10" ht="14.25" customHeight="1" x14ac:dyDescent="0.45">
      <c r="G579" s="3"/>
      <c r="H579" s="3"/>
      <c r="I579" s="3"/>
      <c r="J579" s="3"/>
    </row>
    <row r="580" spans="7:10" ht="14.25" customHeight="1" x14ac:dyDescent="0.45">
      <c r="G580" s="3"/>
      <c r="H580" s="3"/>
      <c r="I580" s="3"/>
      <c r="J580" s="3"/>
    </row>
    <row r="581" spans="7:10" ht="14.25" customHeight="1" x14ac:dyDescent="0.45">
      <c r="G581" s="3"/>
      <c r="H581" s="3"/>
      <c r="I581" s="3"/>
      <c r="J581" s="3"/>
    </row>
    <row r="582" spans="7:10" ht="14.25" customHeight="1" x14ac:dyDescent="0.45">
      <c r="G582" s="3"/>
      <c r="H582" s="3"/>
      <c r="I582" s="3"/>
      <c r="J582" s="3"/>
    </row>
    <row r="583" spans="7:10" ht="14.25" customHeight="1" x14ac:dyDescent="0.45">
      <c r="G583" s="3"/>
      <c r="H583" s="3"/>
      <c r="I583" s="3"/>
      <c r="J583" s="3"/>
    </row>
    <row r="584" spans="7:10" ht="14.25" customHeight="1" x14ac:dyDescent="0.45">
      <c r="G584" s="3"/>
      <c r="H584" s="3"/>
      <c r="I584" s="3"/>
      <c r="J584" s="3"/>
    </row>
    <row r="585" spans="7:10" ht="14.25" customHeight="1" x14ac:dyDescent="0.45">
      <c r="G585" s="3"/>
      <c r="H585" s="3"/>
      <c r="I585" s="3"/>
      <c r="J585" s="3"/>
    </row>
    <row r="586" spans="7:10" ht="14.25" customHeight="1" x14ac:dyDescent="0.45">
      <c r="G586" s="3"/>
      <c r="H586" s="3"/>
      <c r="I586" s="3"/>
      <c r="J586" s="3"/>
    </row>
    <row r="587" spans="7:10" ht="14.25" customHeight="1" x14ac:dyDescent="0.45">
      <c r="G587" s="3"/>
      <c r="H587" s="3"/>
      <c r="I587" s="3"/>
      <c r="J587" s="3"/>
    </row>
    <row r="588" spans="7:10" ht="14.25" customHeight="1" x14ac:dyDescent="0.45">
      <c r="G588" s="3"/>
      <c r="H588" s="3"/>
      <c r="I588" s="3"/>
      <c r="J588" s="3"/>
    </row>
    <row r="589" spans="7:10" ht="14.25" customHeight="1" x14ac:dyDescent="0.45">
      <c r="G589" s="3"/>
      <c r="H589" s="3"/>
      <c r="I589" s="3"/>
      <c r="J589" s="3"/>
    </row>
    <row r="590" spans="7:10" ht="14.25" customHeight="1" x14ac:dyDescent="0.45">
      <c r="G590" s="3"/>
      <c r="H590" s="3"/>
      <c r="I590" s="3"/>
      <c r="J590" s="3"/>
    </row>
    <row r="591" spans="7:10" ht="14.25" customHeight="1" x14ac:dyDescent="0.45">
      <c r="G591" s="3"/>
      <c r="H591" s="3"/>
      <c r="I591" s="3"/>
      <c r="J591" s="3"/>
    </row>
    <row r="592" spans="7:10" ht="14.25" customHeight="1" x14ac:dyDescent="0.45">
      <c r="G592" s="3"/>
      <c r="H592" s="3"/>
      <c r="I592" s="3"/>
      <c r="J592" s="3"/>
    </row>
    <row r="593" spans="7:10" ht="14.25" customHeight="1" x14ac:dyDescent="0.45">
      <c r="G593" s="3"/>
      <c r="H593" s="3"/>
      <c r="I593" s="3"/>
      <c r="J593" s="3"/>
    </row>
    <row r="594" spans="7:10" ht="14.25" customHeight="1" x14ac:dyDescent="0.45">
      <c r="G594" s="3"/>
      <c r="H594" s="3"/>
      <c r="I594" s="3"/>
      <c r="J594" s="3"/>
    </row>
    <row r="595" spans="7:10" ht="14.25" customHeight="1" x14ac:dyDescent="0.45">
      <c r="G595" s="3"/>
      <c r="H595" s="3"/>
      <c r="I595" s="3"/>
      <c r="J595" s="3"/>
    </row>
    <row r="596" spans="7:10" ht="14.25" customHeight="1" x14ac:dyDescent="0.45">
      <c r="G596" s="3"/>
      <c r="H596" s="3"/>
      <c r="I596" s="3"/>
      <c r="J596" s="3"/>
    </row>
    <row r="597" spans="7:10" ht="14.25" customHeight="1" x14ac:dyDescent="0.45">
      <c r="G597" s="3"/>
      <c r="H597" s="3"/>
      <c r="I597" s="3"/>
      <c r="J597" s="3"/>
    </row>
    <row r="598" spans="7:10" ht="14.25" customHeight="1" x14ac:dyDescent="0.45">
      <c r="G598" s="3"/>
      <c r="H598" s="3"/>
      <c r="I598" s="3"/>
      <c r="J598" s="3"/>
    </row>
    <row r="599" spans="7:10" ht="14.25" customHeight="1" x14ac:dyDescent="0.45">
      <c r="G599" s="3"/>
      <c r="H599" s="3"/>
      <c r="I599" s="3"/>
      <c r="J599" s="3"/>
    </row>
    <row r="600" spans="7:10" ht="14.25" customHeight="1" x14ac:dyDescent="0.45">
      <c r="G600" s="3"/>
      <c r="H600" s="3"/>
      <c r="I600" s="3"/>
      <c r="J600" s="3"/>
    </row>
    <row r="601" spans="7:10" ht="14.25" customHeight="1" x14ac:dyDescent="0.45">
      <c r="G601" s="3"/>
      <c r="H601" s="3"/>
      <c r="I601" s="3"/>
      <c r="J601" s="3"/>
    </row>
    <row r="602" spans="7:10" ht="14.25" customHeight="1" x14ac:dyDescent="0.45">
      <c r="G602" s="3"/>
      <c r="H602" s="3"/>
      <c r="I602" s="3"/>
      <c r="J602" s="3"/>
    </row>
    <row r="603" spans="7:10" ht="14.25" customHeight="1" x14ac:dyDescent="0.45">
      <c r="G603" s="3"/>
      <c r="H603" s="3"/>
      <c r="I603" s="3"/>
      <c r="J603" s="3"/>
    </row>
    <row r="604" spans="7:10" ht="14.25" customHeight="1" x14ac:dyDescent="0.45">
      <c r="G604" s="3"/>
      <c r="H604" s="3"/>
      <c r="I604" s="3"/>
      <c r="J604" s="3"/>
    </row>
    <row r="605" spans="7:10" ht="14.25" customHeight="1" x14ac:dyDescent="0.45">
      <c r="G605" s="3"/>
      <c r="H605" s="3"/>
      <c r="I605" s="3"/>
      <c r="J605" s="3"/>
    </row>
    <row r="606" spans="7:10" ht="14.25" customHeight="1" x14ac:dyDescent="0.45">
      <c r="G606" s="3"/>
      <c r="H606" s="3"/>
      <c r="I606" s="3"/>
      <c r="J606" s="3"/>
    </row>
    <row r="607" spans="7:10" ht="14.25" customHeight="1" x14ac:dyDescent="0.45">
      <c r="G607" s="3"/>
      <c r="H607" s="3"/>
      <c r="I607" s="3"/>
      <c r="J607" s="3"/>
    </row>
    <row r="608" spans="7:10" ht="14.25" customHeight="1" x14ac:dyDescent="0.45">
      <c r="G608" s="3"/>
      <c r="H608" s="3"/>
      <c r="I608" s="3"/>
      <c r="J608" s="3"/>
    </row>
    <row r="609" spans="7:10" ht="14.25" customHeight="1" x14ac:dyDescent="0.45">
      <c r="G609" s="3"/>
      <c r="H609" s="3"/>
      <c r="I609" s="3"/>
      <c r="J609" s="3"/>
    </row>
    <row r="610" spans="7:10" ht="14.25" customHeight="1" x14ac:dyDescent="0.45">
      <c r="G610" s="3"/>
      <c r="H610" s="3"/>
      <c r="I610" s="3"/>
      <c r="J610" s="3"/>
    </row>
    <row r="611" spans="7:10" ht="14.25" customHeight="1" x14ac:dyDescent="0.45">
      <c r="G611" s="3"/>
      <c r="H611" s="3"/>
      <c r="I611" s="3"/>
      <c r="J611" s="3"/>
    </row>
    <row r="612" spans="7:10" ht="14.25" customHeight="1" x14ac:dyDescent="0.45">
      <c r="G612" s="3"/>
      <c r="H612" s="3"/>
      <c r="I612" s="3"/>
      <c r="J612" s="3"/>
    </row>
    <row r="613" spans="7:10" ht="14.25" customHeight="1" x14ac:dyDescent="0.45">
      <c r="G613" s="3"/>
      <c r="H613" s="3"/>
      <c r="I613" s="3"/>
      <c r="J613" s="3"/>
    </row>
    <row r="614" spans="7:10" ht="14.25" customHeight="1" x14ac:dyDescent="0.45">
      <c r="G614" s="3"/>
      <c r="H614" s="3"/>
      <c r="I614" s="3"/>
      <c r="J614" s="3"/>
    </row>
    <row r="615" spans="7:10" ht="14.25" customHeight="1" x14ac:dyDescent="0.45">
      <c r="G615" s="3"/>
      <c r="H615" s="3"/>
      <c r="I615" s="3"/>
      <c r="J615" s="3"/>
    </row>
    <row r="616" spans="7:10" ht="14.25" customHeight="1" x14ac:dyDescent="0.45">
      <c r="G616" s="3"/>
      <c r="H616" s="3"/>
      <c r="I616" s="3"/>
      <c r="J616" s="3"/>
    </row>
    <row r="617" spans="7:10" ht="14.25" customHeight="1" x14ac:dyDescent="0.45">
      <c r="G617" s="3"/>
      <c r="H617" s="3"/>
      <c r="I617" s="3"/>
      <c r="J617" s="3"/>
    </row>
    <row r="618" spans="7:10" ht="14.25" customHeight="1" x14ac:dyDescent="0.45">
      <c r="G618" s="3"/>
      <c r="H618" s="3"/>
      <c r="I618" s="3"/>
      <c r="J618" s="3"/>
    </row>
    <row r="619" spans="7:10" ht="14.25" customHeight="1" x14ac:dyDescent="0.45">
      <c r="G619" s="3"/>
      <c r="H619" s="3"/>
      <c r="I619" s="3"/>
      <c r="J619" s="3"/>
    </row>
    <row r="620" spans="7:10" ht="14.25" customHeight="1" x14ac:dyDescent="0.45">
      <c r="G620" s="3"/>
      <c r="H620" s="3"/>
      <c r="I620" s="3"/>
      <c r="J620" s="3"/>
    </row>
    <row r="621" spans="7:10" ht="14.25" customHeight="1" x14ac:dyDescent="0.45">
      <c r="G621" s="3"/>
      <c r="H621" s="3"/>
      <c r="I621" s="3"/>
      <c r="J621" s="3"/>
    </row>
    <row r="622" spans="7:10" ht="14.25" customHeight="1" x14ac:dyDescent="0.45">
      <c r="G622" s="3"/>
      <c r="H622" s="3"/>
      <c r="I622" s="3"/>
      <c r="J622" s="3"/>
    </row>
    <row r="623" spans="7:10" ht="14.25" customHeight="1" x14ac:dyDescent="0.45">
      <c r="G623" s="3"/>
      <c r="H623" s="3"/>
      <c r="I623" s="3"/>
      <c r="J623" s="3"/>
    </row>
    <row r="624" spans="7:10" ht="14.25" customHeight="1" x14ac:dyDescent="0.45">
      <c r="G624" s="3"/>
      <c r="H624" s="3"/>
      <c r="I624" s="3"/>
      <c r="J624" s="3"/>
    </row>
    <row r="625" spans="7:10" ht="14.25" customHeight="1" x14ac:dyDescent="0.45">
      <c r="G625" s="3"/>
      <c r="H625" s="3"/>
      <c r="I625" s="3"/>
      <c r="J625" s="3"/>
    </row>
    <row r="626" spans="7:10" ht="14.25" customHeight="1" x14ac:dyDescent="0.45">
      <c r="G626" s="3"/>
      <c r="H626" s="3"/>
      <c r="I626" s="3"/>
      <c r="J626" s="3"/>
    </row>
    <row r="627" spans="7:10" ht="14.25" customHeight="1" x14ac:dyDescent="0.45">
      <c r="G627" s="3"/>
      <c r="H627" s="3"/>
      <c r="I627" s="3"/>
      <c r="J627" s="3"/>
    </row>
    <row r="628" spans="7:10" ht="14.25" customHeight="1" x14ac:dyDescent="0.45">
      <c r="G628" s="3"/>
      <c r="H628" s="3"/>
      <c r="I628" s="3"/>
      <c r="J628" s="3"/>
    </row>
    <row r="629" spans="7:10" ht="14.25" customHeight="1" x14ac:dyDescent="0.45">
      <c r="G629" s="3"/>
      <c r="H629" s="3"/>
      <c r="I629" s="3"/>
      <c r="J629" s="3"/>
    </row>
    <row r="630" spans="7:10" ht="14.25" customHeight="1" x14ac:dyDescent="0.45">
      <c r="G630" s="3"/>
      <c r="H630" s="3"/>
      <c r="I630" s="3"/>
      <c r="J630" s="3"/>
    </row>
    <row r="631" spans="7:10" ht="14.25" customHeight="1" x14ac:dyDescent="0.45">
      <c r="G631" s="3"/>
      <c r="H631" s="3"/>
      <c r="I631" s="3"/>
      <c r="J631" s="3"/>
    </row>
    <row r="632" spans="7:10" ht="14.25" customHeight="1" x14ac:dyDescent="0.45">
      <c r="G632" s="3"/>
      <c r="H632" s="3"/>
      <c r="I632" s="3"/>
      <c r="J632" s="3"/>
    </row>
    <row r="633" spans="7:10" ht="14.25" customHeight="1" x14ac:dyDescent="0.45">
      <c r="G633" s="3"/>
      <c r="H633" s="3"/>
      <c r="I633" s="3"/>
      <c r="J633" s="3"/>
    </row>
    <row r="634" spans="7:10" ht="14.25" customHeight="1" x14ac:dyDescent="0.45">
      <c r="G634" s="3"/>
      <c r="H634" s="3"/>
      <c r="I634" s="3"/>
      <c r="J634" s="3"/>
    </row>
    <row r="635" spans="7:10" ht="14.25" customHeight="1" x14ac:dyDescent="0.45">
      <c r="G635" s="3"/>
      <c r="H635" s="3"/>
      <c r="I635" s="3"/>
      <c r="J635" s="3"/>
    </row>
    <row r="636" spans="7:10" ht="14.25" customHeight="1" x14ac:dyDescent="0.45">
      <c r="G636" s="3"/>
      <c r="H636" s="3"/>
      <c r="I636" s="3"/>
      <c r="J636" s="3"/>
    </row>
    <row r="637" spans="7:10" ht="14.25" customHeight="1" x14ac:dyDescent="0.45">
      <c r="G637" s="3"/>
      <c r="H637" s="3"/>
      <c r="I637" s="3"/>
      <c r="J637" s="3"/>
    </row>
    <row r="638" spans="7:10" ht="14.25" customHeight="1" x14ac:dyDescent="0.45">
      <c r="G638" s="3"/>
      <c r="H638" s="3"/>
      <c r="I638" s="3"/>
      <c r="J638" s="3"/>
    </row>
    <row r="639" spans="7:10" ht="14.25" customHeight="1" x14ac:dyDescent="0.45">
      <c r="G639" s="3"/>
      <c r="H639" s="3"/>
      <c r="I639" s="3"/>
      <c r="J639" s="3"/>
    </row>
    <row r="640" spans="7:10" ht="14.25" customHeight="1" x14ac:dyDescent="0.45">
      <c r="G640" s="3"/>
      <c r="H640" s="3"/>
      <c r="I640" s="3"/>
      <c r="J640" s="3"/>
    </row>
    <row r="641" spans="7:10" ht="14.25" customHeight="1" x14ac:dyDescent="0.45">
      <c r="G641" s="3"/>
      <c r="H641" s="3"/>
      <c r="I641" s="3"/>
      <c r="J641" s="3"/>
    </row>
    <row r="642" spans="7:10" ht="14.25" customHeight="1" x14ac:dyDescent="0.45">
      <c r="G642" s="3"/>
      <c r="H642" s="3"/>
      <c r="I642" s="3"/>
      <c r="J642" s="3"/>
    </row>
    <row r="643" spans="7:10" ht="14.25" customHeight="1" x14ac:dyDescent="0.45">
      <c r="G643" s="3"/>
      <c r="H643" s="3"/>
      <c r="I643" s="3"/>
      <c r="J643" s="3"/>
    </row>
    <row r="644" spans="7:10" ht="14.25" customHeight="1" x14ac:dyDescent="0.45">
      <c r="G644" s="3"/>
      <c r="H644" s="3"/>
      <c r="I644" s="3"/>
      <c r="J644" s="3"/>
    </row>
    <row r="645" spans="7:10" ht="14.25" customHeight="1" x14ac:dyDescent="0.45">
      <c r="G645" s="3"/>
      <c r="H645" s="3"/>
      <c r="I645" s="3"/>
      <c r="J645" s="3"/>
    </row>
    <row r="646" spans="7:10" ht="14.25" customHeight="1" x14ac:dyDescent="0.45">
      <c r="G646" s="3"/>
      <c r="H646" s="3"/>
      <c r="I646" s="3"/>
      <c r="J646" s="3"/>
    </row>
    <row r="647" spans="7:10" ht="14.25" customHeight="1" x14ac:dyDescent="0.45">
      <c r="G647" s="3"/>
      <c r="H647" s="3"/>
      <c r="I647" s="3"/>
      <c r="J647" s="3"/>
    </row>
    <row r="648" spans="7:10" ht="14.25" customHeight="1" x14ac:dyDescent="0.45">
      <c r="G648" s="3"/>
      <c r="H648" s="3"/>
      <c r="I648" s="3"/>
      <c r="J648" s="3"/>
    </row>
    <row r="649" spans="7:10" ht="14.25" customHeight="1" x14ac:dyDescent="0.45">
      <c r="G649" s="3"/>
      <c r="H649" s="3"/>
      <c r="I649" s="3"/>
      <c r="J649" s="3"/>
    </row>
    <row r="650" spans="7:10" ht="14.25" customHeight="1" x14ac:dyDescent="0.45">
      <c r="G650" s="3"/>
      <c r="H650" s="3"/>
      <c r="I650" s="3"/>
      <c r="J650" s="3"/>
    </row>
    <row r="651" spans="7:10" ht="14.25" customHeight="1" x14ac:dyDescent="0.45">
      <c r="G651" s="3"/>
      <c r="H651" s="3"/>
      <c r="I651" s="3"/>
      <c r="J651" s="3"/>
    </row>
    <row r="652" spans="7:10" ht="14.25" customHeight="1" x14ac:dyDescent="0.45">
      <c r="G652" s="3"/>
      <c r="H652" s="3"/>
      <c r="I652" s="3"/>
      <c r="J652" s="3"/>
    </row>
    <row r="653" spans="7:10" ht="14.25" customHeight="1" x14ac:dyDescent="0.45">
      <c r="G653" s="3"/>
      <c r="H653" s="3"/>
      <c r="I653" s="3"/>
      <c r="J653" s="3"/>
    </row>
    <row r="654" spans="7:10" ht="14.25" customHeight="1" x14ac:dyDescent="0.45">
      <c r="G654" s="3"/>
      <c r="H654" s="3"/>
      <c r="I654" s="3"/>
      <c r="J654" s="3"/>
    </row>
    <row r="655" spans="7:10" ht="14.25" customHeight="1" x14ac:dyDescent="0.45">
      <c r="G655" s="3"/>
      <c r="H655" s="3"/>
      <c r="I655" s="3"/>
      <c r="J655" s="3"/>
    </row>
    <row r="656" spans="7:10" ht="14.25" customHeight="1" x14ac:dyDescent="0.45">
      <c r="G656" s="3"/>
      <c r="H656" s="3"/>
      <c r="I656" s="3"/>
      <c r="J656" s="3"/>
    </row>
    <row r="657" spans="7:10" ht="14.25" customHeight="1" x14ac:dyDescent="0.45">
      <c r="G657" s="3"/>
      <c r="H657" s="3"/>
      <c r="I657" s="3"/>
      <c r="J657" s="3"/>
    </row>
    <row r="658" spans="7:10" ht="14.25" customHeight="1" x14ac:dyDescent="0.45">
      <c r="G658" s="3"/>
      <c r="H658" s="3"/>
      <c r="I658" s="3"/>
      <c r="J658" s="3"/>
    </row>
    <row r="659" spans="7:10" ht="14.25" customHeight="1" x14ac:dyDescent="0.45">
      <c r="G659" s="3"/>
      <c r="H659" s="3"/>
      <c r="I659" s="3"/>
      <c r="J659" s="3"/>
    </row>
    <row r="660" spans="7:10" ht="14.25" customHeight="1" x14ac:dyDescent="0.45">
      <c r="G660" s="3"/>
      <c r="H660" s="3"/>
      <c r="I660" s="3"/>
      <c r="J660" s="3"/>
    </row>
    <row r="661" spans="7:10" ht="14.25" customHeight="1" x14ac:dyDescent="0.45">
      <c r="G661" s="3"/>
      <c r="H661" s="3"/>
      <c r="I661" s="3"/>
      <c r="J661" s="3"/>
    </row>
    <row r="662" spans="7:10" ht="14.25" customHeight="1" x14ac:dyDescent="0.45">
      <c r="G662" s="3"/>
      <c r="H662" s="3"/>
      <c r="I662" s="3"/>
      <c r="J662" s="3"/>
    </row>
    <row r="663" spans="7:10" ht="14.25" customHeight="1" x14ac:dyDescent="0.45">
      <c r="G663" s="3"/>
      <c r="H663" s="3"/>
      <c r="I663" s="3"/>
      <c r="J663" s="3"/>
    </row>
    <row r="664" spans="7:10" ht="14.25" customHeight="1" x14ac:dyDescent="0.45">
      <c r="G664" s="3"/>
      <c r="H664" s="3"/>
      <c r="I664" s="3"/>
      <c r="J664" s="3"/>
    </row>
    <row r="665" spans="7:10" ht="14.25" customHeight="1" x14ac:dyDescent="0.45">
      <c r="G665" s="3"/>
      <c r="H665" s="3"/>
      <c r="I665" s="3"/>
      <c r="J665" s="3"/>
    </row>
    <row r="666" spans="7:10" ht="14.25" customHeight="1" x14ac:dyDescent="0.45">
      <c r="G666" s="3"/>
      <c r="H666" s="3"/>
      <c r="I666" s="3"/>
      <c r="J666" s="3"/>
    </row>
    <row r="667" spans="7:10" ht="14.25" customHeight="1" x14ac:dyDescent="0.45">
      <c r="G667" s="3"/>
      <c r="H667" s="3"/>
      <c r="I667" s="3"/>
      <c r="J667" s="3"/>
    </row>
    <row r="668" spans="7:10" ht="14.25" customHeight="1" x14ac:dyDescent="0.45">
      <c r="G668" s="3"/>
      <c r="H668" s="3"/>
      <c r="I668" s="3"/>
      <c r="J668" s="3"/>
    </row>
    <row r="669" spans="7:10" ht="14.25" customHeight="1" x14ac:dyDescent="0.45">
      <c r="G669" s="3"/>
      <c r="H669" s="3"/>
      <c r="I669" s="3"/>
      <c r="J669" s="3"/>
    </row>
    <row r="670" spans="7:10" ht="14.25" customHeight="1" x14ac:dyDescent="0.45">
      <c r="G670" s="3"/>
      <c r="H670" s="3"/>
      <c r="I670" s="3"/>
      <c r="J670" s="3"/>
    </row>
    <row r="671" spans="7:10" ht="14.25" customHeight="1" x14ac:dyDescent="0.45">
      <c r="G671" s="3"/>
      <c r="H671" s="3"/>
      <c r="I671" s="3"/>
      <c r="J671" s="3"/>
    </row>
    <row r="672" spans="7:10" ht="14.25" customHeight="1" x14ac:dyDescent="0.45">
      <c r="G672" s="3"/>
      <c r="H672" s="3"/>
      <c r="I672" s="3"/>
      <c r="J672" s="3"/>
    </row>
    <row r="673" spans="7:10" ht="14.25" customHeight="1" x14ac:dyDescent="0.45">
      <c r="G673" s="3"/>
      <c r="H673" s="3"/>
      <c r="I673" s="3"/>
      <c r="J673" s="3"/>
    </row>
    <row r="674" spans="7:10" ht="14.25" customHeight="1" x14ac:dyDescent="0.45">
      <c r="G674" s="3"/>
      <c r="H674" s="3"/>
      <c r="I674" s="3"/>
      <c r="J674" s="3"/>
    </row>
    <row r="675" spans="7:10" ht="14.25" customHeight="1" x14ac:dyDescent="0.45">
      <c r="G675" s="3"/>
      <c r="H675" s="3"/>
      <c r="I675" s="3"/>
      <c r="J675" s="3"/>
    </row>
    <row r="676" spans="7:10" ht="14.25" customHeight="1" x14ac:dyDescent="0.45">
      <c r="G676" s="3"/>
      <c r="H676" s="3"/>
      <c r="I676" s="3"/>
      <c r="J676" s="3"/>
    </row>
    <row r="677" spans="7:10" ht="14.25" customHeight="1" x14ac:dyDescent="0.45">
      <c r="G677" s="3"/>
      <c r="H677" s="3"/>
      <c r="I677" s="3"/>
      <c r="J677" s="3"/>
    </row>
    <row r="678" spans="7:10" ht="14.25" customHeight="1" x14ac:dyDescent="0.45">
      <c r="G678" s="3"/>
      <c r="H678" s="3"/>
      <c r="I678" s="3"/>
      <c r="J678" s="3"/>
    </row>
    <row r="679" spans="7:10" ht="14.25" customHeight="1" x14ac:dyDescent="0.45">
      <c r="G679" s="3"/>
      <c r="H679" s="3"/>
      <c r="I679" s="3"/>
      <c r="J679" s="3"/>
    </row>
    <row r="680" spans="7:10" ht="14.25" customHeight="1" x14ac:dyDescent="0.45">
      <c r="G680" s="3"/>
      <c r="H680" s="3"/>
      <c r="I680" s="3"/>
      <c r="J680" s="3"/>
    </row>
    <row r="681" spans="7:10" ht="14.25" customHeight="1" x14ac:dyDescent="0.45">
      <c r="G681" s="3"/>
      <c r="H681" s="3"/>
      <c r="I681" s="3"/>
      <c r="J681" s="3"/>
    </row>
    <row r="682" spans="7:10" ht="14.25" customHeight="1" x14ac:dyDescent="0.45">
      <c r="G682" s="3"/>
      <c r="H682" s="3"/>
      <c r="I682" s="3"/>
      <c r="J682" s="3"/>
    </row>
    <row r="683" spans="7:10" ht="14.25" customHeight="1" x14ac:dyDescent="0.45">
      <c r="G683" s="3"/>
      <c r="H683" s="3"/>
      <c r="I683" s="3"/>
      <c r="J683" s="3"/>
    </row>
    <row r="684" spans="7:10" ht="14.25" customHeight="1" x14ac:dyDescent="0.45">
      <c r="G684" s="3"/>
      <c r="H684" s="3"/>
      <c r="I684" s="3"/>
      <c r="J684" s="3"/>
    </row>
    <row r="685" spans="7:10" ht="14.25" customHeight="1" x14ac:dyDescent="0.45">
      <c r="G685" s="3"/>
      <c r="H685" s="3"/>
      <c r="I685" s="3"/>
      <c r="J685" s="3"/>
    </row>
    <row r="686" spans="7:10" ht="14.25" customHeight="1" x14ac:dyDescent="0.45">
      <c r="G686" s="3"/>
      <c r="H686" s="3"/>
      <c r="I686" s="3"/>
      <c r="J686" s="3"/>
    </row>
    <row r="687" spans="7:10" ht="14.25" customHeight="1" x14ac:dyDescent="0.45">
      <c r="G687" s="3"/>
      <c r="H687" s="3"/>
      <c r="I687" s="3"/>
      <c r="J687" s="3"/>
    </row>
    <row r="688" spans="7:10" ht="14.25" customHeight="1" x14ac:dyDescent="0.45">
      <c r="G688" s="3"/>
      <c r="H688" s="3"/>
      <c r="I688" s="3"/>
      <c r="J688" s="3"/>
    </row>
    <row r="689" spans="7:10" ht="14.25" customHeight="1" x14ac:dyDescent="0.45">
      <c r="G689" s="3"/>
      <c r="H689" s="3"/>
      <c r="I689" s="3"/>
      <c r="J689" s="3"/>
    </row>
    <row r="690" spans="7:10" ht="14.25" customHeight="1" x14ac:dyDescent="0.45">
      <c r="G690" s="3"/>
      <c r="H690" s="3"/>
      <c r="I690" s="3"/>
      <c r="J690" s="3"/>
    </row>
    <row r="691" spans="7:10" ht="14.25" customHeight="1" x14ac:dyDescent="0.45">
      <c r="G691" s="3"/>
      <c r="H691" s="3"/>
      <c r="I691" s="3"/>
      <c r="J691" s="3"/>
    </row>
    <row r="692" spans="7:10" ht="14.25" customHeight="1" x14ac:dyDescent="0.45">
      <c r="G692" s="3"/>
      <c r="H692" s="3"/>
      <c r="I692" s="3"/>
      <c r="J692" s="3"/>
    </row>
    <row r="693" spans="7:10" ht="14.25" customHeight="1" x14ac:dyDescent="0.45">
      <c r="G693" s="3"/>
      <c r="H693" s="3"/>
      <c r="I693" s="3"/>
      <c r="J693" s="3"/>
    </row>
    <row r="694" spans="7:10" ht="14.25" customHeight="1" x14ac:dyDescent="0.45">
      <c r="G694" s="3"/>
      <c r="H694" s="3"/>
      <c r="I694" s="3"/>
      <c r="J694" s="3"/>
    </row>
    <row r="695" spans="7:10" ht="14.25" customHeight="1" x14ac:dyDescent="0.45">
      <c r="G695" s="3"/>
      <c r="H695" s="3"/>
      <c r="I695" s="3"/>
      <c r="J695" s="3"/>
    </row>
    <row r="696" spans="7:10" ht="14.25" customHeight="1" x14ac:dyDescent="0.45">
      <c r="G696" s="3"/>
      <c r="H696" s="3"/>
      <c r="I696" s="3"/>
      <c r="J696" s="3"/>
    </row>
    <row r="697" spans="7:10" ht="14.25" customHeight="1" x14ac:dyDescent="0.45">
      <c r="G697" s="3"/>
      <c r="H697" s="3"/>
      <c r="I697" s="3"/>
      <c r="J697" s="3"/>
    </row>
    <row r="698" spans="7:10" ht="14.25" customHeight="1" x14ac:dyDescent="0.45">
      <c r="G698" s="3"/>
      <c r="H698" s="3"/>
      <c r="I698" s="3"/>
      <c r="J698" s="3"/>
    </row>
    <row r="699" spans="7:10" ht="14.25" customHeight="1" x14ac:dyDescent="0.45">
      <c r="G699" s="3"/>
      <c r="H699" s="3"/>
      <c r="I699" s="3"/>
      <c r="J699" s="3"/>
    </row>
    <row r="700" spans="7:10" ht="14.25" customHeight="1" x14ac:dyDescent="0.45">
      <c r="G700" s="3"/>
      <c r="H700" s="3"/>
      <c r="I700" s="3"/>
      <c r="J700" s="3"/>
    </row>
    <row r="701" spans="7:10" ht="14.25" customHeight="1" x14ac:dyDescent="0.45">
      <c r="G701" s="3"/>
      <c r="H701" s="3"/>
      <c r="I701" s="3"/>
      <c r="J701" s="3"/>
    </row>
    <row r="702" spans="7:10" ht="14.25" customHeight="1" x14ac:dyDescent="0.45">
      <c r="G702" s="3"/>
      <c r="H702" s="3"/>
      <c r="I702" s="3"/>
      <c r="J702" s="3"/>
    </row>
    <row r="703" spans="7:10" ht="14.25" customHeight="1" x14ac:dyDescent="0.45">
      <c r="G703" s="3"/>
      <c r="H703" s="3"/>
      <c r="I703" s="3"/>
      <c r="J703" s="3"/>
    </row>
    <row r="704" spans="7:10" ht="14.25" customHeight="1" x14ac:dyDescent="0.45">
      <c r="G704" s="3"/>
      <c r="H704" s="3"/>
      <c r="I704" s="3"/>
      <c r="J704" s="3"/>
    </row>
    <row r="705" spans="7:10" ht="14.25" customHeight="1" x14ac:dyDescent="0.45">
      <c r="G705" s="3"/>
      <c r="H705" s="3"/>
      <c r="I705" s="3"/>
      <c r="J705" s="3"/>
    </row>
    <row r="706" spans="7:10" ht="14.25" customHeight="1" x14ac:dyDescent="0.45">
      <c r="G706" s="3"/>
      <c r="H706" s="3"/>
      <c r="I706" s="3"/>
      <c r="J706" s="3"/>
    </row>
    <row r="707" spans="7:10" ht="14.25" customHeight="1" x14ac:dyDescent="0.45">
      <c r="G707" s="3"/>
      <c r="H707" s="3"/>
      <c r="I707" s="3"/>
      <c r="J707" s="3"/>
    </row>
    <row r="708" spans="7:10" ht="14.25" customHeight="1" x14ac:dyDescent="0.45">
      <c r="G708" s="3"/>
      <c r="H708" s="3"/>
      <c r="I708" s="3"/>
      <c r="J708" s="3"/>
    </row>
    <row r="709" spans="7:10" ht="14.25" customHeight="1" x14ac:dyDescent="0.45">
      <c r="G709" s="3"/>
      <c r="H709" s="3"/>
      <c r="I709" s="3"/>
      <c r="J709" s="3"/>
    </row>
    <row r="710" spans="7:10" ht="14.25" customHeight="1" x14ac:dyDescent="0.45">
      <c r="G710" s="3"/>
      <c r="H710" s="3"/>
      <c r="I710" s="3"/>
      <c r="J710" s="3"/>
    </row>
    <row r="711" spans="7:10" ht="14.25" customHeight="1" x14ac:dyDescent="0.45">
      <c r="G711" s="3"/>
      <c r="H711" s="3"/>
      <c r="I711" s="3"/>
      <c r="J711" s="3"/>
    </row>
    <row r="712" spans="7:10" ht="14.25" customHeight="1" x14ac:dyDescent="0.45">
      <c r="G712" s="3"/>
      <c r="H712" s="3"/>
      <c r="I712" s="3"/>
      <c r="J712" s="3"/>
    </row>
    <row r="713" spans="7:10" ht="14.25" customHeight="1" x14ac:dyDescent="0.45">
      <c r="G713" s="3"/>
      <c r="H713" s="3"/>
      <c r="I713" s="3"/>
      <c r="J713" s="3"/>
    </row>
    <row r="714" spans="7:10" ht="14.25" customHeight="1" x14ac:dyDescent="0.45">
      <c r="G714" s="3"/>
      <c r="H714" s="3"/>
      <c r="I714" s="3"/>
      <c r="J714" s="3"/>
    </row>
    <row r="715" spans="7:10" ht="14.25" customHeight="1" x14ac:dyDescent="0.45">
      <c r="G715" s="3"/>
      <c r="H715" s="3"/>
      <c r="I715" s="3"/>
      <c r="J715" s="3"/>
    </row>
    <row r="716" spans="7:10" ht="14.25" customHeight="1" x14ac:dyDescent="0.45">
      <c r="G716" s="3"/>
      <c r="H716" s="3"/>
      <c r="I716" s="3"/>
      <c r="J716" s="3"/>
    </row>
    <row r="717" spans="7:10" ht="14.25" customHeight="1" x14ac:dyDescent="0.45">
      <c r="G717" s="3"/>
      <c r="H717" s="3"/>
      <c r="I717" s="3"/>
      <c r="J717" s="3"/>
    </row>
    <row r="718" spans="7:10" ht="14.25" customHeight="1" x14ac:dyDescent="0.45">
      <c r="G718" s="3"/>
      <c r="H718" s="3"/>
      <c r="I718" s="3"/>
      <c r="J718" s="3"/>
    </row>
    <row r="719" spans="7:10" ht="14.25" customHeight="1" x14ac:dyDescent="0.45">
      <c r="G719" s="3"/>
      <c r="H719" s="3"/>
      <c r="I719" s="3"/>
      <c r="J719" s="3"/>
    </row>
    <row r="720" spans="7:10" ht="14.25" customHeight="1" x14ac:dyDescent="0.45">
      <c r="G720" s="3"/>
      <c r="H720" s="3"/>
      <c r="I720" s="3"/>
      <c r="J720" s="3"/>
    </row>
    <row r="721" spans="7:10" ht="14.25" customHeight="1" x14ac:dyDescent="0.45">
      <c r="G721" s="3"/>
      <c r="H721" s="3"/>
      <c r="I721" s="3"/>
      <c r="J721" s="3"/>
    </row>
    <row r="722" spans="7:10" ht="14.25" customHeight="1" x14ac:dyDescent="0.45">
      <c r="G722" s="3"/>
      <c r="H722" s="3"/>
      <c r="I722" s="3"/>
      <c r="J722" s="3"/>
    </row>
    <row r="723" spans="7:10" ht="14.25" customHeight="1" x14ac:dyDescent="0.45">
      <c r="G723" s="3"/>
      <c r="H723" s="3"/>
      <c r="I723" s="3"/>
      <c r="J723" s="3"/>
    </row>
    <row r="724" spans="7:10" ht="14.25" customHeight="1" x14ac:dyDescent="0.45">
      <c r="G724" s="3"/>
      <c r="H724" s="3"/>
      <c r="I724" s="3"/>
      <c r="J724" s="3"/>
    </row>
    <row r="725" spans="7:10" ht="14.25" customHeight="1" x14ac:dyDescent="0.45">
      <c r="G725" s="3"/>
      <c r="H725" s="3"/>
      <c r="I725" s="3"/>
      <c r="J725" s="3"/>
    </row>
    <row r="726" spans="7:10" ht="14.25" customHeight="1" x14ac:dyDescent="0.45">
      <c r="G726" s="3"/>
      <c r="H726" s="3"/>
      <c r="I726" s="3"/>
      <c r="J726" s="3"/>
    </row>
    <row r="727" spans="7:10" ht="14.25" customHeight="1" x14ac:dyDescent="0.45">
      <c r="G727" s="3"/>
      <c r="H727" s="3"/>
      <c r="I727" s="3"/>
      <c r="J727" s="3"/>
    </row>
    <row r="728" spans="7:10" ht="14.25" customHeight="1" x14ac:dyDescent="0.45">
      <c r="G728" s="3"/>
      <c r="H728" s="3"/>
      <c r="I728" s="3"/>
      <c r="J728" s="3"/>
    </row>
    <row r="729" spans="7:10" ht="14.25" customHeight="1" x14ac:dyDescent="0.45">
      <c r="G729" s="3"/>
      <c r="H729" s="3"/>
      <c r="I729" s="3"/>
      <c r="J729" s="3"/>
    </row>
    <row r="730" spans="7:10" ht="14.25" customHeight="1" x14ac:dyDescent="0.45">
      <c r="G730" s="3"/>
      <c r="H730" s="3"/>
      <c r="I730" s="3"/>
      <c r="J730" s="3"/>
    </row>
    <row r="731" spans="7:10" ht="14.25" customHeight="1" x14ac:dyDescent="0.45">
      <c r="G731" s="3"/>
      <c r="H731" s="3"/>
      <c r="I731" s="3"/>
      <c r="J731" s="3"/>
    </row>
    <row r="732" spans="7:10" ht="14.25" customHeight="1" x14ac:dyDescent="0.45">
      <c r="G732" s="3"/>
      <c r="H732" s="3"/>
      <c r="I732" s="3"/>
      <c r="J732" s="3"/>
    </row>
    <row r="733" spans="7:10" ht="14.25" customHeight="1" x14ac:dyDescent="0.45">
      <c r="G733" s="3"/>
      <c r="H733" s="3"/>
      <c r="I733" s="3"/>
      <c r="J733" s="3"/>
    </row>
    <row r="734" spans="7:10" ht="14.25" customHeight="1" x14ac:dyDescent="0.45">
      <c r="G734" s="3"/>
      <c r="H734" s="3"/>
      <c r="I734" s="3"/>
      <c r="J734" s="3"/>
    </row>
    <row r="735" spans="7:10" ht="14.25" customHeight="1" x14ac:dyDescent="0.45">
      <c r="G735" s="3"/>
      <c r="H735" s="3"/>
      <c r="I735" s="3"/>
      <c r="J735" s="3"/>
    </row>
    <row r="736" spans="7:10" ht="14.25" customHeight="1" x14ac:dyDescent="0.45">
      <c r="G736" s="3"/>
      <c r="H736" s="3"/>
      <c r="I736" s="3"/>
      <c r="J736" s="3"/>
    </row>
    <row r="737" spans="7:10" ht="14.25" customHeight="1" x14ac:dyDescent="0.45">
      <c r="G737" s="3"/>
      <c r="H737" s="3"/>
      <c r="I737" s="3"/>
      <c r="J737" s="3"/>
    </row>
    <row r="738" spans="7:10" ht="14.25" customHeight="1" x14ac:dyDescent="0.45">
      <c r="G738" s="3"/>
      <c r="H738" s="3"/>
      <c r="I738" s="3"/>
      <c r="J738" s="3"/>
    </row>
    <row r="739" spans="7:10" ht="14.25" customHeight="1" x14ac:dyDescent="0.45">
      <c r="G739" s="3"/>
      <c r="H739" s="3"/>
      <c r="I739" s="3"/>
      <c r="J739" s="3"/>
    </row>
    <row r="740" spans="7:10" ht="14.25" customHeight="1" x14ac:dyDescent="0.45">
      <c r="G740" s="3"/>
      <c r="H740" s="3"/>
      <c r="I740" s="3"/>
      <c r="J740" s="3"/>
    </row>
    <row r="741" spans="7:10" ht="14.25" customHeight="1" x14ac:dyDescent="0.45">
      <c r="G741" s="3"/>
      <c r="H741" s="3"/>
      <c r="I741" s="3"/>
      <c r="J741" s="3"/>
    </row>
    <row r="742" spans="7:10" ht="14.25" customHeight="1" x14ac:dyDescent="0.45">
      <c r="G742" s="3"/>
      <c r="H742" s="3"/>
      <c r="I742" s="3"/>
      <c r="J742" s="3"/>
    </row>
    <row r="743" spans="7:10" ht="14.25" customHeight="1" x14ac:dyDescent="0.45">
      <c r="G743" s="3"/>
      <c r="H743" s="3"/>
      <c r="I743" s="3"/>
      <c r="J743" s="3"/>
    </row>
    <row r="744" spans="7:10" ht="14.25" customHeight="1" x14ac:dyDescent="0.45">
      <c r="G744" s="3"/>
      <c r="H744" s="3"/>
      <c r="I744" s="3"/>
      <c r="J744" s="3"/>
    </row>
    <row r="745" spans="7:10" ht="14.25" customHeight="1" x14ac:dyDescent="0.45">
      <c r="G745" s="3"/>
      <c r="H745" s="3"/>
      <c r="I745" s="3"/>
      <c r="J745" s="3"/>
    </row>
    <row r="746" spans="7:10" ht="14.25" customHeight="1" x14ac:dyDescent="0.45">
      <c r="G746" s="3"/>
      <c r="H746" s="3"/>
      <c r="I746" s="3"/>
      <c r="J746" s="3"/>
    </row>
    <row r="747" spans="7:10" ht="14.25" customHeight="1" x14ac:dyDescent="0.45">
      <c r="G747" s="3"/>
      <c r="H747" s="3"/>
      <c r="I747" s="3"/>
      <c r="J747" s="3"/>
    </row>
    <row r="748" spans="7:10" ht="14.25" customHeight="1" x14ac:dyDescent="0.45">
      <c r="G748" s="3"/>
      <c r="H748" s="3"/>
      <c r="I748" s="3"/>
      <c r="J748" s="3"/>
    </row>
    <row r="749" spans="7:10" ht="14.25" customHeight="1" x14ac:dyDescent="0.45">
      <c r="G749" s="3"/>
      <c r="H749" s="3"/>
      <c r="I749" s="3"/>
      <c r="J749" s="3"/>
    </row>
    <row r="750" spans="7:10" ht="14.25" customHeight="1" x14ac:dyDescent="0.45">
      <c r="G750" s="3"/>
      <c r="H750" s="3"/>
      <c r="I750" s="3"/>
      <c r="J750" s="3"/>
    </row>
    <row r="751" spans="7:10" ht="14.25" customHeight="1" x14ac:dyDescent="0.45">
      <c r="G751" s="3"/>
      <c r="H751" s="3"/>
      <c r="I751" s="3"/>
      <c r="J751" s="3"/>
    </row>
    <row r="752" spans="7:10" ht="14.25" customHeight="1" x14ac:dyDescent="0.45">
      <c r="G752" s="3"/>
      <c r="H752" s="3"/>
      <c r="I752" s="3"/>
      <c r="J752" s="3"/>
    </row>
    <row r="753" spans="7:10" ht="14.25" customHeight="1" x14ac:dyDescent="0.45">
      <c r="G753" s="3"/>
      <c r="H753" s="3"/>
      <c r="I753" s="3"/>
      <c r="J753" s="3"/>
    </row>
    <row r="754" spans="7:10" ht="14.25" customHeight="1" x14ac:dyDescent="0.45">
      <c r="G754" s="3"/>
      <c r="H754" s="3"/>
      <c r="I754" s="3"/>
      <c r="J754" s="3"/>
    </row>
    <row r="755" spans="7:10" ht="14.25" customHeight="1" x14ac:dyDescent="0.45">
      <c r="G755" s="3"/>
      <c r="H755" s="3"/>
      <c r="I755" s="3"/>
      <c r="J755" s="3"/>
    </row>
    <row r="756" spans="7:10" ht="14.25" customHeight="1" x14ac:dyDescent="0.45">
      <c r="G756" s="3"/>
      <c r="H756" s="3"/>
      <c r="I756" s="3"/>
      <c r="J756" s="3"/>
    </row>
    <row r="757" spans="7:10" ht="14.25" customHeight="1" x14ac:dyDescent="0.45">
      <c r="G757" s="3"/>
      <c r="H757" s="3"/>
      <c r="I757" s="3"/>
      <c r="J757" s="3"/>
    </row>
    <row r="758" spans="7:10" ht="14.25" customHeight="1" x14ac:dyDescent="0.45">
      <c r="G758" s="3"/>
      <c r="H758" s="3"/>
      <c r="I758" s="3"/>
      <c r="J758" s="3"/>
    </row>
    <row r="759" spans="7:10" ht="14.25" customHeight="1" x14ac:dyDescent="0.45">
      <c r="G759" s="3"/>
      <c r="H759" s="3"/>
      <c r="I759" s="3"/>
      <c r="J759" s="3"/>
    </row>
    <row r="760" spans="7:10" ht="14.25" customHeight="1" x14ac:dyDescent="0.45">
      <c r="G760" s="3"/>
      <c r="H760" s="3"/>
      <c r="I760" s="3"/>
      <c r="J760" s="3"/>
    </row>
    <row r="761" spans="7:10" ht="14.25" customHeight="1" x14ac:dyDescent="0.45">
      <c r="G761" s="3"/>
      <c r="H761" s="3"/>
      <c r="I761" s="3"/>
      <c r="J761" s="3"/>
    </row>
    <row r="762" spans="7:10" ht="14.25" customHeight="1" x14ac:dyDescent="0.45">
      <c r="G762" s="3"/>
      <c r="H762" s="3"/>
      <c r="I762" s="3"/>
      <c r="J762" s="3"/>
    </row>
    <row r="763" spans="7:10" ht="14.25" customHeight="1" x14ac:dyDescent="0.45">
      <c r="G763" s="3"/>
      <c r="H763" s="3"/>
      <c r="I763" s="3"/>
      <c r="J763" s="3"/>
    </row>
    <row r="764" spans="7:10" ht="14.25" customHeight="1" x14ac:dyDescent="0.45">
      <c r="G764" s="3"/>
      <c r="H764" s="3"/>
      <c r="I764" s="3"/>
      <c r="J764" s="3"/>
    </row>
    <row r="765" spans="7:10" ht="14.25" customHeight="1" x14ac:dyDescent="0.45">
      <c r="G765" s="3"/>
      <c r="H765" s="3"/>
      <c r="I765" s="3"/>
      <c r="J765" s="3"/>
    </row>
    <row r="766" spans="7:10" ht="14.25" customHeight="1" x14ac:dyDescent="0.45">
      <c r="G766" s="3"/>
      <c r="H766" s="3"/>
      <c r="I766" s="3"/>
      <c r="J766" s="3"/>
    </row>
    <row r="767" spans="7:10" ht="14.25" customHeight="1" x14ac:dyDescent="0.45">
      <c r="G767" s="3"/>
      <c r="H767" s="3"/>
      <c r="I767" s="3"/>
      <c r="J767" s="3"/>
    </row>
    <row r="768" spans="7:10" ht="14.25" customHeight="1" x14ac:dyDescent="0.45">
      <c r="G768" s="3"/>
      <c r="H768" s="3"/>
      <c r="I768" s="3"/>
      <c r="J768" s="3"/>
    </row>
    <row r="769" spans="7:10" ht="14.25" customHeight="1" x14ac:dyDescent="0.45">
      <c r="G769" s="3"/>
      <c r="H769" s="3"/>
      <c r="I769" s="3"/>
      <c r="J769" s="3"/>
    </row>
    <row r="770" spans="7:10" ht="14.25" customHeight="1" x14ac:dyDescent="0.45">
      <c r="G770" s="3"/>
      <c r="H770" s="3"/>
      <c r="I770" s="3"/>
      <c r="J770" s="3"/>
    </row>
    <row r="771" spans="7:10" ht="14.25" customHeight="1" x14ac:dyDescent="0.45">
      <c r="G771" s="3"/>
      <c r="H771" s="3"/>
      <c r="I771" s="3"/>
      <c r="J771" s="3"/>
    </row>
    <row r="772" spans="7:10" ht="14.25" customHeight="1" x14ac:dyDescent="0.45">
      <c r="G772" s="3"/>
      <c r="H772" s="3"/>
      <c r="I772" s="3"/>
      <c r="J772" s="3"/>
    </row>
    <row r="773" spans="7:10" ht="14.25" customHeight="1" x14ac:dyDescent="0.45">
      <c r="G773" s="3"/>
      <c r="H773" s="3"/>
      <c r="I773" s="3"/>
      <c r="J773" s="3"/>
    </row>
    <row r="774" spans="7:10" ht="14.25" customHeight="1" x14ac:dyDescent="0.45">
      <c r="G774" s="3"/>
      <c r="H774" s="3"/>
      <c r="I774" s="3"/>
      <c r="J774" s="3"/>
    </row>
    <row r="775" spans="7:10" ht="14.25" customHeight="1" x14ac:dyDescent="0.45">
      <c r="G775" s="3"/>
      <c r="H775" s="3"/>
      <c r="I775" s="3"/>
      <c r="J775" s="3"/>
    </row>
    <row r="776" spans="7:10" ht="14.25" customHeight="1" x14ac:dyDescent="0.45">
      <c r="G776" s="3"/>
      <c r="H776" s="3"/>
      <c r="I776" s="3"/>
      <c r="J776" s="3"/>
    </row>
    <row r="777" spans="7:10" ht="14.25" customHeight="1" x14ac:dyDescent="0.45">
      <c r="G777" s="3"/>
      <c r="H777" s="3"/>
      <c r="I777" s="3"/>
      <c r="J777" s="3"/>
    </row>
    <row r="778" spans="7:10" ht="14.25" customHeight="1" x14ac:dyDescent="0.45">
      <c r="G778" s="3"/>
      <c r="H778" s="3"/>
      <c r="I778" s="3"/>
      <c r="J778" s="3"/>
    </row>
    <row r="779" spans="7:10" ht="14.25" customHeight="1" x14ac:dyDescent="0.45">
      <c r="G779" s="3"/>
      <c r="H779" s="3"/>
      <c r="I779" s="3"/>
      <c r="J779" s="3"/>
    </row>
    <row r="780" spans="7:10" ht="14.25" customHeight="1" x14ac:dyDescent="0.45">
      <c r="G780" s="3"/>
      <c r="H780" s="3"/>
      <c r="I780" s="3"/>
      <c r="J780" s="3"/>
    </row>
    <row r="781" spans="7:10" ht="14.25" customHeight="1" x14ac:dyDescent="0.45">
      <c r="G781" s="3"/>
      <c r="H781" s="3"/>
      <c r="I781" s="3"/>
      <c r="J781" s="3"/>
    </row>
    <row r="782" spans="7:10" ht="14.25" customHeight="1" x14ac:dyDescent="0.45">
      <c r="G782" s="3"/>
      <c r="H782" s="3"/>
      <c r="I782" s="3"/>
      <c r="J782" s="3"/>
    </row>
    <row r="783" spans="7:10" ht="14.25" customHeight="1" x14ac:dyDescent="0.45">
      <c r="G783" s="3"/>
      <c r="H783" s="3"/>
      <c r="I783" s="3"/>
      <c r="J783" s="3"/>
    </row>
    <row r="784" spans="7:10" ht="14.25" customHeight="1" x14ac:dyDescent="0.45">
      <c r="G784" s="3"/>
      <c r="H784" s="3"/>
      <c r="I784" s="3"/>
      <c r="J784" s="3"/>
    </row>
    <row r="785" spans="7:10" ht="14.25" customHeight="1" x14ac:dyDescent="0.45">
      <c r="G785" s="3"/>
      <c r="H785" s="3"/>
      <c r="I785" s="3"/>
      <c r="J785" s="3"/>
    </row>
    <row r="786" spans="7:10" ht="14.25" customHeight="1" x14ac:dyDescent="0.45">
      <c r="G786" s="3"/>
      <c r="H786" s="3"/>
      <c r="I786" s="3"/>
      <c r="J786" s="3"/>
    </row>
    <row r="787" spans="7:10" ht="14.25" customHeight="1" x14ac:dyDescent="0.45">
      <c r="G787" s="3"/>
      <c r="H787" s="3"/>
      <c r="I787" s="3"/>
      <c r="J787" s="3"/>
    </row>
    <row r="788" spans="7:10" ht="14.25" customHeight="1" x14ac:dyDescent="0.45">
      <c r="G788" s="3"/>
      <c r="H788" s="3"/>
      <c r="I788" s="3"/>
      <c r="J788" s="3"/>
    </row>
    <row r="789" spans="7:10" ht="14.25" customHeight="1" x14ac:dyDescent="0.45">
      <c r="G789" s="3"/>
      <c r="H789" s="3"/>
      <c r="I789" s="3"/>
      <c r="J789" s="3"/>
    </row>
    <row r="790" spans="7:10" ht="14.25" customHeight="1" x14ac:dyDescent="0.45">
      <c r="G790" s="3"/>
      <c r="H790" s="3"/>
      <c r="I790" s="3"/>
      <c r="J790" s="3"/>
    </row>
    <row r="791" spans="7:10" ht="14.25" customHeight="1" x14ac:dyDescent="0.45">
      <c r="G791" s="3"/>
      <c r="H791" s="3"/>
      <c r="I791" s="3"/>
      <c r="J791" s="3"/>
    </row>
    <row r="792" spans="7:10" ht="14.25" customHeight="1" x14ac:dyDescent="0.45">
      <c r="G792" s="3"/>
      <c r="H792" s="3"/>
      <c r="I792" s="3"/>
      <c r="J792" s="3"/>
    </row>
    <row r="793" spans="7:10" ht="14.25" customHeight="1" x14ac:dyDescent="0.45">
      <c r="G793" s="3"/>
      <c r="H793" s="3"/>
      <c r="I793" s="3"/>
      <c r="J793" s="3"/>
    </row>
    <row r="794" spans="7:10" ht="14.25" customHeight="1" x14ac:dyDescent="0.45">
      <c r="G794" s="3"/>
      <c r="H794" s="3"/>
      <c r="I794" s="3"/>
      <c r="J794" s="3"/>
    </row>
    <row r="795" spans="7:10" ht="14.25" customHeight="1" x14ac:dyDescent="0.45">
      <c r="G795" s="3"/>
      <c r="H795" s="3"/>
      <c r="I795" s="3"/>
      <c r="J795" s="3"/>
    </row>
    <row r="796" spans="7:10" ht="14.25" customHeight="1" x14ac:dyDescent="0.45">
      <c r="G796" s="3"/>
      <c r="H796" s="3"/>
      <c r="I796" s="3"/>
      <c r="J796" s="3"/>
    </row>
    <row r="797" spans="7:10" ht="14.25" customHeight="1" x14ac:dyDescent="0.45">
      <c r="G797" s="3"/>
      <c r="H797" s="3"/>
      <c r="I797" s="3"/>
      <c r="J797" s="3"/>
    </row>
    <row r="798" spans="7:10" ht="14.25" customHeight="1" x14ac:dyDescent="0.45">
      <c r="G798" s="3"/>
      <c r="H798" s="3"/>
      <c r="I798" s="3"/>
      <c r="J798" s="3"/>
    </row>
    <row r="799" spans="7:10" ht="14.25" customHeight="1" x14ac:dyDescent="0.45">
      <c r="G799" s="3"/>
      <c r="H799" s="3"/>
      <c r="I799" s="3"/>
      <c r="J799" s="3"/>
    </row>
    <row r="800" spans="7:10" ht="14.25" customHeight="1" x14ac:dyDescent="0.45">
      <c r="G800" s="3"/>
      <c r="H800" s="3"/>
      <c r="I800" s="3"/>
      <c r="J800" s="3"/>
    </row>
    <row r="801" spans="7:10" ht="14.25" customHeight="1" x14ac:dyDescent="0.45">
      <c r="G801" s="3"/>
      <c r="H801" s="3"/>
      <c r="I801" s="3"/>
      <c r="J801" s="3"/>
    </row>
    <row r="802" spans="7:10" ht="14.25" customHeight="1" x14ac:dyDescent="0.45">
      <c r="G802" s="3"/>
      <c r="H802" s="3"/>
      <c r="I802" s="3"/>
      <c r="J802" s="3"/>
    </row>
    <row r="803" spans="7:10" ht="14.25" customHeight="1" x14ac:dyDescent="0.45">
      <c r="G803" s="3"/>
      <c r="H803" s="3"/>
      <c r="I803" s="3"/>
      <c r="J803" s="3"/>
    </row>
    <row r="804" spans="7:10" ht="14.25" customHeight="1" x14ac:dyDescent="0.45">
      <c r="G804" s="3"/>
      <c r="H804" s="3"/>
      <c r="I804" s="3"/>
      <c r="J804" s="3"/>
    </row>
    <row r="805" spans="7:10" ht="14.25" customHeight="1" x14ac:dyDescent="0.45">
      <c r="G805" s="3"/>
      <c r="H805" s="3"/>
      <c r="I805" s="3"/>
      <c r="J805" s="3"/>
    </row>
    <row r="806" spans="7:10" ht="14.25" customHeight="1" x14ac:dyDescent="0.45">
      <c r="G806" s="3"/>
      <c r="H806" s="3"/>
      <c r="I806" s="3"/>
      <c r="J806" s="3"/>
    </row>
    <row r="807" spans="7:10" ht="14.25" customHeight="1" x14ac:dyDescent="0.45">
      <c r="G807" s="3"/>
      <c r="H807" s="3"/>
      <c r="I807" s="3"/>
      <c r="J807" s="3"/>
    </row>
    <row r="808" spans="7:10" ht="14.25" customHeight="1" x14ac:dyDescent="0.45">
      <c r="G808" s="3"/>
      <c r="H808" s="3"/>
      <c r="I808" s="3"/>
      <c r="J808" s="3"/>
    </row>
    <row r="809" spans="7:10" ht="14.25" customHeight="1" x14ac:dyDescent="0.45">
      <c r="G809" s="3"/>
      <c r="H809" s="3"/>
      <c r="I809" s="3"/>
      <c r="J809" s="3"/>
    </row>
    <row r="810" spans="7:10" ht="14.25" customHeight="1" x14ac:dyDescent="0.45">
      <c r="G810" s="3"/>
      <c r="H810" s="3"/>
      <c r="I810" s="3"/>
      <c r="J810" s="3"/>
    </row>
    <row r="811" spans="7:10" ht="14.25" customHeight="1" x14ac:dyDescent="0.45">
      <c r="G811" s="3"/>
      <c r="H811" s="3"/>
      <c r="I811" s="3"/>
      <c r="J811" s="3"/>
    </row>
    <row r="812" spans="7:10" ht="14.25" customHeight="1" x14ac:dyDescent="0.45">
      <c r="G812" s="3"/>
      <c r="H812" s="3"/>
      <c r="I812" s="3"/>
      <c r="J812" s="3"/>
    </row>
    <row r="813" spans="7:10" ht="14.25" customHeight="1" x14ac:dyDescent="0.45">
      <c r="G813" s="3"/>
      <c r="H813" s="3"/>
      <c r="I813" s="3"/>
      <c r="J813" s="3"/>
    </row>
    <row r="814" spans="7:10" ht="14.25" customHeight="1" x14ac:dyDescent="0.45">
      <c r="G814" s="3"/>
      <c r="H814" s="3"/>
      <c r="I814" s="3"/>
      <c r="J814" s="3"/>
    </row>
    <row r="815" spans="7:10" ht="14.25" customHeight="1" x14ac:dyDescent="0.45">
      <c r="G815" s="3"/>
      <c r="H815" s="3"/>
      <c r="I815" s="3"/>
      <c r="J815" s="3"/>
    </row>
    <row r="816" spans="7:10" ht="14.25" customHeight="1" x14ac:dyDescent="0.45">
      <c r="G816" s="3"/>
      <c r="H816" s="3"/>
      <c r="I816" s="3"/>
      <c r="J816" s="3"/>
    </row>
    <row r="817" spans="7:10" ht="14.25" customHeight="1" x14ac:dyDescent="0.45">
      <c r="G817" s="3"/>
      <c r="H817" s="3"/>
      <c r="I817" s="3"/>
      <c r="J817" s="3"/>
    </row>
    <row r="818" spans="7:10" ht="14.25" customHeight="1" x14ac:dyDescent="0.45">
      <c r="G818" s="3"/>
      <c r="H818" s="3"/>
      <c r="I818" s="3"/>
      <c r="J818" s="3"/>
    </row>
    <row r="819" spans="7:10" ht="14.25" customHeight="1" x14ac:dyDescent="0.45">
      <c r="G819" s="3"/>
      <c r="H819" s="3"/>
      <c r="I819" s="3"/>
      <c r="J819" s="3"/>
    </row>
    <row r="820" spans="7:10" ht="14.25" customHeight="1" x14ac:dyDescent="0.45">
      <c r="G820" s="3"/>
      <c r="H820" s="3"/>
      <c r="I820" s="3"/>
      <c r="J820" s="3"/>
    </row>
    <row r="821" spans="7:10" ht="14.25" customHeight="1" x14ac:dyDescent="0.45">
      <c r="G821" s="3"/>
      <c r="H821" s="3"/>
      <c r="I821" s="3"/>
      <c r="J821" s="3"/>
    </row>
    <row r="822" spans="7:10" ht="14.25" customHeight="1" x14ac:dyDescent="0.45">
      <c r="G822" s="3"/>
      <c r="H822" s="3"/>
      <c r="I822" s="3"/>
      <c r="J822" s="3"/>
    </row>
    <row r="823" spans="7:10" ht="14.25" customHeight="1" x14ac:dyDescent="0.45">
      <c r="G823" s="3"/>
      <c r="H823" s="3"/>
      <c r="I823" s="3"/>
      <c r="J823" s="3"/>
    </row>
    <row r="824" spans="7:10" ht="14.25" customHeight="1" x14ac:dyDescent="0.45">
      <c r="G824" s="3"/>
      <c r="H824" s="3"/>
      <c r="I824" s="3"/>
      <c r="J824" s="3"/>
    </row>
    <row r="825" spans="7:10" ht="14.25" customHeight="1" x14ac:dyDescent="0.45">
      <c r="G825" s="3"/>
      <c r="H825" s="3"/>
      <c r="I825" s="3"/>
      <c r="J825" s="3"/>
    </row>
    <row r="826" spans="7:10" ht="14.25" customHeight="1" x14ac:dyDescent="0.45">
      <c r="G826" s="3"/>
      <c r="H826" s="3"/>
      <c r="I826" s="3"/>
      <c r="J826" s="3"/>
    </row>
    <row r="827" spans="7:10" ht="14.25" customHeight="1" x14ac:dyDescent="0.45">
      <c r="G827" s="3"/>
      <c r="H827" s="3"/>
      <c r="I827" s="3"/>
      <c r="J827" s="3"/>
    </row>
    <row r="828" spans="7:10" ht="14.25" customHeight="1" x14ac:dyDescent="0.45">
      <c r="G828" s="3"/>
      <c r="H828" s="3"/>
      <c r="I828" s="3"/>
      <c r="J828" s="3"/>
    </row>
    <row r="829" spans="7:10" ht="14.25" customHeight="1" x14ac:dyDescent="0.45">
      <c r="G829" s="3"/>
      <c r="H829" s="3"/>
      <c r="I829" s="3"/>
      <c r="J829" s="3"/>
    </row>
    <row r="830" spans="7:10" ht="14.25" customHeight="1" x14ac:dyDescent="0.45">
      <c r="G830" s="3"/>
      <c r="H830" s="3"/>
      <c r="I830" s="3"/>
      <c r="J830" s="3"/>
    </row>
    <row r="831" spans="7:10" ht="14.25" customHeight="1" x14ac:dyDescent="0.45">
      <c r="G831" s="3"/>
      <c r="H831" s="3"/>
      <c r="I831" s="3"/>
      <c r="J831" s="3"/>
    </row>
    <row r="832" spans="7:10" ht="14.25" customHeight="1" x14ac:dyDescent="0.45">
      <c r="G832" s="3"/>
      <c r="H832" s="3"/>
      <c r="I832" s="3"/>
      <c r="J832" s="3"/>
    </row>
    <row r="833" spans="7:10" ht="14.25" customHeight="1" x14ac:dyDescent="0.45">
      <c r="G833" s="3"/>
      <c r="H833" s="3"/>
      <c r="I833" s="3"/>
      <c r="J833" s="3"/>
    </row>
    <row r="834" spans="7:10" ht="14.25" customHeight="1" x14ac:dyDescent="0.45">
      <c r="G834" s="3"/>
      <c r="H834" s="3"/>
      <c r="I834" s="3"/>
      <c r="J834" s="3"/>
    </row>
    <row r="835" spans="7:10" ht="14.25" customHeight="1" x14ac:dyDescent="0.45">
      <c r="G835" s="3"/>
      <c r="H835" s="3"/>
      <c r="I835" s="3"/>
      <c r="J835" s="3"/>
    </row>
    <row r="836" spans="7:10" ht="14.25" customHeight="1" x14ac:dyDescent="0.45">
      <c r="G836" s="3"/>
      <c r="H836" s="3"/>
      <c r="I836" s="3"/>
      <c r="J836" s="3"/>
    </row>
    <row r="837" spans="7:10" ht="14.25" customHeight="1" x14ac:dyDescent="0.45">
      <c r="G837" s="3"/>
      <c r="H837" s="3"/>
      <c r="I837" s="3"/>
      <c r="J837" s="3"/>
    </row>
    <row r="838" spans="7:10" ht="14.25" customHeight="1" x14ac:dyDescent="0.45">
      <c r="G838" s="3"/>
      <c r="H838" s="3"/>
      <c r="I838" s="3"/>
      <c r="J838" s="3"/>
    </row>
    <row r="839" spans="7:10" ht="14.25" customHeight="1" x14ac:dyDescent="0.45">
      <c r="G839" s="3"/>
      <c r="H839" s="3"/>
      <c r="I839" s="3"/>
      <c r="J839" s="3"/>
    </row>
    <row r="840" spans="7:10" ht="14.25" customHeight="1" x14ac:dyDescent="0.45">
      <c r="G840" s="3"/>
      <c r="H840" s="3"/>
      <c r="I840" s="3"/>
      <c r="J840" s="3"/>
    </row>
    <row r="841" spans="7:10" ht="14.25" customHeight="1" x14ac:dyDescent="0.45">
      <c r="G841" s="3"/>
      <c r="H841" s="3"/>
      <c r="I841" s="3"/>
      <c r="J841" s="3"/>
    </row>
    <row r="842" spans="7:10" ht="14.25" customHeight="1" x14ac:dyDescent="0.45">
      <c r="G842" s="3"/>
      <c r="H842" s="3"/>
      <c r="I842" s="3"/>
      <c r="J842" s="3"/>
    </row>
    <row r="843" spans="7:10" ht="14.25" customHeight="1" x14ac:dyDescent="0.45">
      <c r="G843" s="3"/>
      <c r="H843" s="3"/>
      <c r="I843" s="3"/>
      <c r="J843" s="3"/>
    </row>
    <row r="844" spans="7:10" ht="14.25" customHeight="1" x14ac:dyDescent="0.45">
      <c r="G844" s="3"/>
      <c r="H844" s="3"/>
      <c r="I844" s="3"/>
      <c r="J844" s="3"/>
    </row>
    <row r="845" spans="7:10" ht="14.25" customHeight="1" x14ac:dyDescent="0.45">
      <c r="G845" s="3"/>
      <c r="H845" s="3"/>
      <c r="I845" s="3"/>
      <c r="J845" s="3"/>
    </row>
    <row r="846" spans="7:10" ht="14.25" customHeight="1" x14ac:dyDescent="0.45">
      <c r="G846" s="3"/>
      <c r="H846" s="3"/>
      <c r="I846" s="3"/>
      <c r="J846" s="3"/>
    </row>
    <row r="847" spans="7:10" ht="14.25" customHeight="1" x14ac:dyDescent="0.45">
      <c r="G847" s="3"/>
      <c r="H847" s="3"/>
      <c r="I847" s="3"/>
      <c r="J847" s="3"/>
    </row>
    <row r="848" spans="7:10" ht="14.25" customHeight="1" x14ac:dyDescent="0.45">
      <c r="G848" s="3"/>
      <c r="H848" s="3"/>
      <c r="I848" s="3"/>
      <c r="J848" s="3"/>
    </row>
    <row r="849" spans="7:10" ht="14.25" customHeight="1" x14ac:dyDescent="0.45">
      <c r="G849" s="3"/>
      <c r="H849" s="3"/>
      <c r="I849" s="3"/>
      <c r="J849" s="3"/>
    </row>
    <row r="850" spans="7:10" ht="14.25" customHeight="1" x14ac:dyDescent="0.45">
      <c r="G850" s="3"/>
      <c r="H850" s="3"/>
      <c r="I850" s="3"/>
      <c r="J850" s="3"/>
    </row>
    <row r="851" spans="7:10" ht="14.25" customHeight="1" x14ac:dyDescent="0.45">
      <c r="G851" s="3"/>
      <c r="H851" s="3"/>
      <c r="I851" s="3"/>
      <c r="J851" s="3"/>
    </row>
    <row r="852" spans="7:10" ht="14.25" customHeight="1" x14ac:dyDescent="0.45">
      <c r="G852" s="3"/>
      <c r="H852" s="3"/>
      <c r="I852" s="3"/>
      <c r="J852" s="3"/>
    </row>
    <row r="853" spans="7:10" ht="14.25" customHeight="1" x14ac:dyDescent="0.45">
      <c r="G853" s="3"/>
      <c r="H853" s="3"/>
      <c r="I853" s="3"/>
      <c r="J853" s="3"/>
    </row>
    <row r="854" spans="7:10" ht="14.25" customHeight="1" x14ac:dyDescent="0.45">
      <c r="G854" s="3"/>
      <c r="H854" s="3"/>
      <c r="I854" s="3"/>
      <c r="J854" s="3"/>
    </row>
    <row r="855" spans="7:10" ht="14.25" customHeight="1" x14ac:dyDescent="0.45">
      <c r="G855" s="3"/>
      <c r="H855" s="3"/>
      <c r="I855" s="3"/>
      <c r="J855" s="3"/>
    </row>
    <row r="856" spans="7:10" ht="14.25" customHeight="1" x14ac:dyDescent="0.45">
      <c r="G856" s="3"/>
      <c r="H856" s="3"/>
      <c r="I856" s="3"/>
      <c r="J856" s="3"/>
    </row>
    <row r="857" spans="7:10" ht="14.25" customHeight="1" x14ac:dyDescent="0.45">
      <c r="G857" s="3"/>
      <c r="H857" s="3"/>
      <c r="I857" s="3"/>
      <c r="J857" s="3"/>
    </row>
    <row r="858" spans="7:10" ht="14.25" customHeight="1" x14ac:dyDescent="0.45">
      <c r="G858" s="3"/>
      <c r="H858" s="3"/>
      <c r="I858" s="3"/>
      <c r="J858" s="3"/>
    </row>
    <row r="859" spans="7:10" ht="14.25" customHeight="1" x14ac:dyDescent="0.45">
      <c r="G859" s="3"/>
      <c r="H859" s="3"/>
      <c r="I859" s="3"/>
      <c r="J859" s="3"/>
    </row>
    <row r="860" spans="7:10" ht="14.25" customHeight="1" x14ac:dyDescent="0.45">
      <c r="G860" s="3"/>
      <c r="H860" s="3"/>
      <c r="I860" s="3"/>
      <c r="J860" s="3"/>
    </row>
    <row r="861" spans="7:10" ht="14.25" customHeight="1" x14ac:dyDescent="0.45">
      <c r="G861" s="3"/>
      <c r="H861" s="3"/>
      <c r="I861" s="3"/>
      <c r="J861" s="3"/>
    </row>
    <row r="862" spans="7:10" ht="14.25" customHeight="1" x14ac:dyDescent="0.45">
      <c r="G862" s="3"/>
      <c r="H862" s="3"/>
      <c r="I862" s="3"/>
      <c r="J862" s="3"/>
    </row>
    <row r="863" spans="7:10" ht="14.25" customHeight="1" x14ac:dyDescent="0.45">
      <c r="G863" s="3"/>
      <c r="H863" s="3"/>
      <c r="I863" s="3"/>
      <c r="J863" s="3"/>
    </row>
    <row r="864" spans="7:10" ht="14.25" customHeight="1" x14ac:dyDescent="0.45">
      <c r="G864" s="3"/>
      <c r="H864" s="3"/>
      <c r="I864" s="3"/>
      <c r="J864" s="3"/>
    </row>
    <row r="865" spans="7:10" ht="14.25" customHeight="1" x14ac:dyDescent="0.45">
      <c r="G865" s="3"/>
      <c r="H865" s="3"/>
      <c r="I865" s="3"/>
      <c r="J865" s="3"/>
    </row>
    <row r="866" spans="7:10" ht="14.25" customHeight="1" x14ac:dyDescent="0.45">
      <c r="G866" s="3"/>
      <c r="H866" s="3"/>
      <c r="I866" s="3"/>
      <c r="J866" s="3"/>
    </row>
    <row r="867" spans="7:10" ht="14.25" customHeight="1" x14ac:dyDescent="0.45">
      <c r="G867" s="3"/>
      <c r="H867" s="3"/>
      <c r="I867" s="3"/>
      <c r="J867" s="3"/>
    </row>
    <row r="868" spans="7:10" ht="14.25" customHeight="1" x14ac:dyDescent="0.45">
      <c r="G868" s="3"/>
      <c r="H868" s="3"/>
      <c r="I868" s="3"/>
      <c r="J868" s="3"/>
    </row>
    <row r="869" spans="7:10" ht="14.25" customHeight="1" x14ac:dyDescent="0.45">
      <c r="G869" s="3"/>
      <c r="H869" s="3"/>
      <c r="I869" s="3"/>
      <c r="J869" s="3"/>
    </row>
    <row r="870" spans="7:10" ht="14.25" customHeight="1" x14ac:dyDescent="0.45">
      <c r="G870" s="3"/>
      <c r="H870" s="3"/>
      <c r="I870" s="3"/>
      <c r="J870" s="3"/>
    </row>
    <row r="871" spans="7:10" ht="14.25" customHeight="1" x14ac:dyDescent="0.45">
      <c r="G871" s="3"/>
      <c r="H871" s="3"/>
      <c r="I871" s="3"/>
      <c r="J871" s="3"/>
    </row>
    <row r="872" spans="7:10" ht="14.25" customHeight="1" x14ac:dyDescent="0.45">
      <c r="G872" s="3"/>
      <c r="H872" s="3"/>
      <c r="I872" s="3"/>
      <c r="J872" s="3"/>
    </row>
    <row r="873" spans="7:10" ht="14.25" customHeight="1" x14ac:dyDescent="0.45">
      <c r="G873" s="3"/>
      <c r="H873" s="3"/>
      <c r="I873" s="3"/>
      <c r="J873" s="3"/>
    </row>
    <row r="874" spans="7:10" ht="14.25" customHeight="1" x14ac:dyDescent="0.45">
      <c r="G874" s="3"/>
      <c r="H874" s="3"/>
      <c r="I874" s="3"/>
      <c r="J874" s="3"/>
    </row>
    <row r="875" spans="7:10" ht="14.25" customHeight="1" x14ac:dyDescent="0.45">
      <c r="G875" s="3"/>
      <c r="H875" s="3"/>
      <c r="I875" s="3"/>
      <c r="J875" s="3"/>
    </row>
    <row r="876" spans="7:10" ht="14.25" customHeight="1" x14ac:dyDescent="0.45">
      <c r="G876" s="3"/>
      <c r="H876" s="3"/>
      <c r="I876" s="3"/>
      <c r="J876" s="3"/>
    </row>
    <row r="877" spans="7:10" ht="14.25" customHeight="1" x14ac:dyDescent="0.45">
      <c r="G877" s="3"/>
      <c r="H877" s="3"/>
      <c r="I877" s="3"/>
      <c r="J877" s="3"/>
    </row>
    <row r="878" spans="7:10" ht="14.25" customHeight="1" x14ac:dyDescent="0.45">
      <c r="G878" s="3"/>
      <c r="H878" s="3"/>
      <c r="I878" s="3"/>
      <c r="J878" s="3"/>
    </row>
    <row r="879" spans="7:10" ht="14.25" customHeight="1" x14ac:dyDescent="0.45">
      <c r="G879" s="3"/>
      <c r="H879" s="3"/>
      <c r="I879" s="3"/>
      <c r="J879" s="3"/>
    </row>
    <row r="880" spans="7:10" ht="14.25" customHeight="1" x14ac:dyDescent="0.45">
      <c r="G880" s="3"/>
      <c r="H880" s="3"/>
      <c r="I880" s="3"/>
      <c r="J880" s="3"/>
    </row>
    <row r="881" spans="7:10" ht="14.25" customHeight="1" x14ac:dyDescent="0.45">
      <c r="G881" s="3"/>
      <c r="H881" s="3"/>
      <c r="I881" s="3"/>
      <c r="J881" s="3"/>
    </row>
    <row r="882" spans="7:10" ht="14.25" customHeight="1" x14ac:dyDescent="0.45">
      <c r="G882" s="3"/>
      <c r="H882" s="3"/>
      <c r="I882" s="3"/>
      <c r="J882" s="3"/>
    </row>
    <row r="883" spans="7:10" ht="14.25" customHeight="1" x14ac:dyDescent="0.45">
      <c r="G883" s="3"/>
      <c r="H883" s="3"/>
      <c r="I883" s="3"/>
      <c r="J883" s="3"/>
    </row>
    <row r="884" spans="7:10" ht="14.25" customHeight="1" x14ac:dyDescent="0.45">
      <c r="G884" s="3"/>
      <c r="H884" s="3"/>
      <c r="I884" s="3"/>
      <c r="J884" s="3"/>
    </row>
    <row r="885" spans="7:10" ht="14.25" customHeight="1" x14ac:dyDescent="0.45">
      <c r="G885" s="3"/>
      <c r="H885" s="3"/>
      <c r="I885" s="3"/>
      <c r="J885" s="3"/>
    </row>
    <row r="886" spans="7:10" ht="14.25" customHeight="1" x14ac:dyDescent="0.45">
      <c r="G886" s="3"/>
      <c r="H886" s="3"/>
      <c r="I886" s="3"/>
      <c r="J886" s="3"/>
    </row>
    <row r="887" spans="7:10" ht="14.25" customHeight="1" x14ac:dyDescent="0.45">
      <c r="G887" s="3"/>
      <c r="H887" s="3"/>
      <c r="I887" s="3"/>
      <c r="J887" s="3"/>
    </row>
    <row r="888" spans="7:10" ht="14.25" customHeight="1" x14ac:dyDescent="0.45">
      <c r="G888" s="3"/>
      <c r="H888" s="3"/>
      <c r="I888" s="3"/>
      <c r="J888" s="3"/>
    </row>
    <row r="889" spans="7:10" ht="14.25" customHeight="1" x14ac:dyDescent="0.45">
      <c r="G889" s="3"/>
      <c r="H889" s="3"/>
      <c r="I889" s="3"/>
      <c r="J889" s="3"/>
    </row>
    <row r="890" spans="7:10" ht="14.25" customHeight="1" x14ac:dyDescent="0.45">
      <c r="G890" s="3"/>
      <c r="H890" s="3"/>
      <c r="I890" s="3"/>
      <c r="J890" s="3"/>
    </row>
    <row r="891" spans="7:10" ht="14.25" customHeight="1" x14ac:dyDescent="0.45">
      <c r="G891" s="3"/>
      <c r="H891" s="3"/>
      <c r="I891" s="3"/>
      <c r="J891" s="3"/>
    </row>
    <row r="892" spans="7:10" ht="14.25" customHeight="1" x14ac:dyDescent="0.45">
      <c r="G892" s="3"/>
      <c r="H892" s="3"/>
      <c r="I892" s="3"/>
      <c r="J892" s="3"/>
    </row>
    <row r="893" spans="7:10" ht="14.25" customHeight="1" x14ac:dyDescent="0.45">
      <c r="G893" s="3"/>
      <c r="H893" s="3"/>
      <c r="I893" s="3"/>
      <c r="J893" s="3"/>
    </row>
    <row r="894" spans="7:10" ht="14.25" customHeight="1" x14ac:dyDescent="0.45">
      <c r="G894" s="3"/>
      <c r="H894" s="3"/>
      <c r="I894" s="3"/>
      <c r="J894" s="3"/>
    </row>
    <row r="895" spans="7:10" ht="14.25" customHeight="1" x14ac:dyDescent="0.45">
      <c r="G895" s="3"/>
      <c r="H895" s="3"/>
      <c r="I895" s="3"/>
      <c r="J895" s="3"/>
    </row>
    <row r="896" spans="7:10" ht="14.25" customHeight="1" x14ac:dyDescent="0.45">
      <c r="G896" s="3"/>
      <c r="H896" s="3"/>
      <c r="I896" s="3"/>
      <c r="J896" s="3"/>
    </row>
    <row r="897" spans="7:10" ht="14.25" customHeight="1" x14ac:dyDescent="0.45">
      <c r="G897" s="3"/>
      <c r="H897" s="3"/>
      <c r="I897" s="3"/>
      <c r="J897" s="3"/>
    </row>
    <row r="898" spans="7:10" ht="14.25" customHeight="1" x14ac:dyDescent="0.45">
      <c r="G898" s="3"/>
      <c r="H898" s="3"/>
      <c r="I898" s="3"/>
      <c r="J898" s="3"/>
    </row>
    <row r="899" spans="7:10" ht="14.25" customHeight="1" x14ac:dyDescent="0.45">
      <c r="G899" s="3"/>
      <c r="H899" s="3"/>
      <c r="I899" s="3"/>
      <c r="J899" s="3"/>
    </row>
    <row r="900" spans="7:10" ht="14.25" customHeight="1" x14ac:dyDescent="0.45">
      <c r="G900" s="3"/>
      <c r="H900" s="3"/>
      <c r="I900" s="3"/>
      <c r="J900" s="3"/>
    </row>
    <row r="901" spans="7:10" ht="14.25" customHeight="1" x14ac:dyDescent="0.45">
      <c r="G901" s="3"/>
      <c r="H901" s="3"/>
      <c r="I901" s="3"/>
      <c r="J901" s="3"/>
    </row>
    <row r="902" spans="7:10" ht="14.25" customHeight="1" x14ac:dyDescent="0.45">
      <c r="G902" s="3"/>
      <c r="H902" s="3"/>
      <c r="I902" s="3"/>
      <c r="J902" s="3"/>
    </row>
    <row r="903" spans="7:10" ht="14.25" customHeight="1" x14ac:dyDescent="0.45">
      <c r="G903" s="3"/>
      <c r="H903" s="3"/>
      <c r="I903" s="3"/>
      <c r="J903" s="3"/>
    </row>
    <row r="904" spans="7:10" ht="14.25" customHeight="1" x14ac:dyDescent="0.45">
      <c r="G904" s="3"/>
      <c r="H904" s="3"/>
      <c r="I904" s="3"/>
      <c r="J904" s="3"/>
    </row>
    <row r="905" spans="7:10" ht="14.25" customHeight="1" x14ac:dyDescent="0.45">
      <c r="G905" s="3"/>
      <c r="H905" s="3"/>
      <c r="I905" s="3"/>
      <c r="J905" s="3"/>
    </row>
    <row r="906" spans="7:10" ht="14.25" customHeight="1" x14ac:dyDescent="0.45">
      <c r="G906" s="3"/>
      <c r="H906" s="3"/>
      <c r="I906" s="3"/>
      <c r="J906" s="3"/>
    </row>
    <row r="907" spans="7:10" ht="14.25" customHeight="1" x14ac:dyDescent="0.45">
      <c r="G907" s="3"/>
      <c r="H907" s="3"/>
      <c r="I907" s="3"/>
      <c r="J907" s="3"/>
    </row>
    <row r="908" spans="7:10" ht="14.25" customHeight="1" x14ac:dyDescent="0.45">
      <c r="G908" s="3"/>
      <c r="H908" s="3"/>
      <c r="I908" s="3"/>
      <c r="J908" s="3"/>
    </row>
    <row r="909" spans="7:10" ht="14.25" customHeight="1" x14ac:dyDescent="0.45">
      <c r="G909" s="3"/>
      <c r="H909" s="3"/>
      <c r="I909" s="3"/>
      <c r="J909" s="3"/>
    </row>
    <row r="910" spans="7:10" ht="14.25" customHeight="1" x14ac:dyDescent="0.45">
      <c r="G910" s="3"/>
      <c r="H910" s="3"/>
      <c r="I910" s="3"/>
      <c r="J910" s="3"/>
    </row>
    <row r="911" spans="7:10" ht="14.25" customHeight="1" x14ac:dyDescent="0.45">
      <c r="G911" s="3"/>
      <c r="H911" s="3"/>
      <c r="I911" s="3"/>
      <c r="J911" s="3"/>
    </row>
    <row r="912" spans="7:10" ht="14.25" customHeight="1" x14ac:dyDescent="0.45">
      <c r="G912" s="3"/>
      <c r="H912" s="3"/>
      <c r="I912" s="3"/>
      <c r="J912" s="3"/>
    </row>
    <row r="913" spans="7:10" ht="14.25" customHeight="1" x14ac:dyDescent="0.45">
      <c r="G913" s="3"/>
      <c r="H913" s="3"/>
      <c r="I913" s="3"/>
      <c r="J913" s="3"/>
    </row>
    <row r="914" spans="7:10" ht="14.25" customHeight="1" x14ac:dyDescent="0.45">
      <c r="G914" s="3"/>
      <c r="H914" s="3"/>
      <c r="I914" s="3"/>
      <c r="J914" s="3"/>
    </row>
    <row r="915" spans="7:10" ht="14.25" customHeight="1" x14ac:dyDescent="0.45">
      <c r="G915" s="3"/>
      <c r="H915" s="3"/>
      <c r="I915" s="3"/>
      <c r="J915" s="3"/>
    </row>
    <row r="916" spans="7:10" ht="14.25" customHeight="1" x14ac:dyDescent="0.45">
      <c r="G916" s="3"/>
      <c r="H916" s="3"/>
      <c r="I916" s="3"/>
      <c r="J916" s="3"/>
    </row>
    <row r="917" spans="7:10" ht="14.25" customHeight="1" x14ac:dyDescent="0.45">
      <c r="G917" s="3"/>
      <c r="H917" s="3"/>
      <c r="I917" s="3"/>
      <c r="J917" s="3"/>
    </row>
    <row r="918" spans="7:10" ht="14.25" customHeight="1" x14ac:dyDescent="0.45">
      <c r="G918" s="3"/>
      <c r="H918" s="3"/>
      <c r="I918" s="3"/>
      <c r="J918" s="3"/>
    </row>
    <row r="919" spans="7:10" ht="14.25" customHeight="1" x14ac:dyDescent="0.45">
      <c r="G919" s="3"/>
      <c r="H919" s="3"/>
      <c r="I919" s="3"/>
      <c r="J919" s="3"/>
    </row>
    <row r="920" spans="7:10" ht="14.25" customHeight="1" x14ac:dyDescent="0.45">
      <c r="G920" s="3"/>
      <c r="H920" s="3"/>
      <c r="I920" s="3"/>
      <c r="J920" s="3"/>
    </row>
    <row r="921" spans="7:10" ht="14.25" customHeight="1" x14ac:dyDescent="0.45">
      <c r="G921" s="3"/>
      <c r="H921" s="3"/>
      <c r="I921" s="3"/>
      <c r="J921" s="3"/>
    </row>
    <row r="922" spans="7:10" ht="14.25" customHeight="1" x14ac:dyDescent="0.45">
      <c r="G922" s="3"/>
      <c r="H922" s="3"/>
      <c r="I922" s="3"/>
      <c r="J922" s="3"/>
    </row>
    <row r="923" spans="7:10" ht="14.25" customHeight="1" x14ac:dyDescent="0.45">
      <c r="G923" s="3"/>
      <c r="H923" s="3"/>
      <c r="I923" s="3"/>
      <c r="J923" s="3"/>
    </row>
    <row r="924" spans="7:10" ht="14.25" customHeight="1" x14ac:dyDescent="0.45">
      <c r="G924" s="3"/>
      <c r="H924" s="3"/>
      <c r="I924" s="3"/>
      <c r="J924" s="3"/>
    </row>
    <row r="925" spans="7:10" ht="14.25" customHeight="1" x14ac:dyDescent="0.45">
      <c r="G925" s="3"/>
      <c r="H925" s="3"/>
      <c r="I925" s="3"/>
      <c r="J925" s="3"/>
    </row>
    <row r="926" spans="7:10" ht="14.25" customHeight="1" x14ac:dyDescent="0.45">
      <c r="G926" s="3"/>
      <c r="H926" s="3"/>
      <c r="I926" s="3"/>
      <c r="J926" s="3"/>
    </row>
    <row r="927" spans="7:10" ht="14.25" customHeight="1" x14ac:dyDescent="0.45">
      <c r="G927" s="3"/>
      <c r="H927" s="3"/>
      <c r="I927" s="3"/>
      <c r="J927" s="3"/>
    </row>
    <row r="928" spans="7:10" ht="14.25" customHeight="1" x14ac:dyDescent="0.45">
      <c r="G928" s="3"/>
      <c r="H928" s="3"/>
      <c r="I928" s="3"/>
      <c r="J928" s="3"/>
    </row>
    <row r="929" spans="7:10" ht="14.25" customHeight="1" x14ac:dyDescent="0.45">
      <c r="G929" s="3"/>
      <c r="H929" s="3"/>
      <c r="I929" s="3"/>
      <c r="J929" s="3"/>
    </row>
    <row r="930" spans="7:10" ht="14.25" customHeight="1" x14ac:dyDescent="0.45">
      <c r="G930" s="3"/>
      <c r="H930" s="3"/>
      <c r="I930" s="3"/>
      <c r="J930" s="3"/>
    </row>
    <row r="931" spans="7:10" ht="14.25" customHeight="1" x14ac:dyDescent="0.45">
      <c r="G931" s="3"/>
      <c r="H931" s="3"/>
      <c r="I931" s="3"/>
      <c r="J931" s="3"/>
    </row>
    <row r="932" spans="7:10" ht="14.25" customHeight="1" x14ac:dyDescent="0.45">
      <c r="G932" s="3"/>
      <c r="H932" s="3"/>
      <c r="I932" s="3"/>
      <c r="J932" s="3"/>
    </row>
    <row r="933" spans="7:10" ht="14.25" customHeight="1" x14ac:dyDescent="0.45">
      <c r="G933" s="3"/>
      <c r="H933" s="3"/>
      <c r="I933" s="3"/>
      <c r="J933" s="3"/>
    </row>
    <row r="934" spans="7:10" ht="14.25" customHeight="1" x14ac:dyDescent="0.45">
      <c r="G934" s="3"/>
      <c r="H934" s="3"/>
      <c r="I934" s="3"/>
      <c r="J934" s="3"/>
    </row>
    <row r="935" spans="7:10" ht="14.25" customHeight="1" x14ac:dyDescent="0.45">
      <c r="G935" s="3"/>
      <c r="H935" s="3"/>
      <c r="I935" s="3"/>
      <c r="J935" s="3"/>
    </row>
    <row r="936" spans="7:10" ht="14.25" customHeight="1" x14ac:dyDescent="0.45">
      <c r="G936" s="3"/>
      <c r="H936" s="3"/>
      <c r="I936" s="3"/>
      <c r="J936" s="3"/>
    </row>
    <row r="937" spans="7:10" ht="14.25" customHeight="1" x14ac:dyDescent="0.45">
      <c r="G937" s="3"/>
      <c r="H937" s="3"/>
      <c r="I937" s="3"/>
      <c r="J937" s="3"/>
    </row>
    <row r="938" spans="7:10" ht="14.25" customHeight="1" x14ac:dyDescent="0.45">
      <c r="G938" s="3"/>
      <c r="H938" s="3"/>
      <c r="I938" s="3"/>
      <c r="J938" s="3"/>
    </row>
    <row r="939" spans="7:10" ht="14.25" customHeight="1" x14ac:dyDescent="0.45">
      <c r="G939" s="3"/>
      <c r="H939" s="3"/>
      <c r="I939" s="3"/>
      <c r="J939" s="3"/>
    </row>
    <row r="940" spans="7:10" ht="14.25" customHeight="1" x14ac:dyDescent="0.45">
      <c r="G940" s="3"/>
      <c r="H940" s="3"/>
      <c r="I940" s="3"/>
      <c r="J940" s="3"/>
    </row>
    <row r="941" spans="7:10" ht="14.25" customHeight="1" x14ac:dyDescent="0.45">
      <c r="G941" s="3"/>
      <c r="H941" s="3"/>
      <c r="I941" s="3"/>
      <c r="J941" s="3"/>
    </row>
    <row r="942" spans="7:10" ht="14.25" customHeight="1" x14ac:dyDescent="0.45">
      <c r="G942" s="3"/>
      <c r="H942" s="3"/>
      <c r="I942" s="3"/>
      <c r="J942" s="3"/>
    </row>
    <row r="943" spans="7:10" ht="14.25" customHeight="1" x14ac:dyDescent="0.45">
      <c r="G943" s="3"/>
      <c r="H943" s="3"/>
      <c r="I943" s="3"/>
      <c r="J943" s="3"/>
    </row>
    <row r="944" spans="7:10" ht="14.25" customHeight="1" x14ac:dyDescent="0.45">
      <c r="G944" s="3"/>
      <c r="H944" s="3"/>
      <c r="I944" s="3"/>
      <c r="J944" s="3"/>
    </row>
    <row r="945" spans="7:10" ht="14.25" customHeight="1" x14ac:dyDescent="0.45">
      <c r="G945" s="3"/>
      <c r="H945" s="3"/>
      <c r="I945" s="3"/>
      <c r="J945" s="3"/>
    </row>
    <row r="946" spans="7:10" ht="14.25" customHeight="1" x14ac:dyDescent="0.45">
      <c r="G946" s="3"/>
      <c r="H946" s="3"/>
      <c r="I946" s="3"/>
      <c r="J946" s="3"/>
    </row>
    <row r="947" spans="7:10" ht="14.25" customHeight="1" x14ac:dyDescent="0.45">
      <c r="G947" s="3"/>
      <c r="H947" s="3"/>
      <c r="I947" s="3"/>
      <c r="J947" s="3"/>
    </row>
    <row r="948" spans="7:10" ht="14.25" customHeight="1" x14ac:dyDescent="0.45">
      <c r="G948" s="3"/>
      <c r="H948" s="3"/>
      <c r="I948" s="3"/>
      <c r="J948" s="3"/>
    </row>
    <row r="949" spans="7:10" ht="14.25" customHeight="1" x14ac:dyDescent="0.45">
      <c r="G949" s="3"/>
      <c r="H949" s="3"/>
      <c r="I949" s="3"/>
      <c r="J949" s="3"/>
    </row>
    <row r="950" spans="7:10" ht="14.25" customHeight="1" x14ac:dyDescent="0.45">
      <c r="G950" s="3"/>
      <c r="H950" s="3"/>
      <c r="I950" s="3"/>
      <c r="J950" s="3"/>
    </row>
    <row r="951" spans="7:10" ht="14.25" customHeight="1" x14ac:dyDescent="0.45">
      <c r="G951" s="3"/>
      <c r="H951" s="3"/>
      <c r="I951" s="3"/>
      <c r="J951" s="3"/>
    </row>
    <row r="952" spans="7:10" ht="14.25" customHeight="1" x14ac:dyDescent="0.45">
      <c r="G952" s="3"/>
      <c r="H952" s="3"/>
      <c r="I952" s="3"/>
      <c r="J952" s="3"/>
    </row>
    <row r="953" spans="7:10" ht="14.25" customHeight="1" x14ac:dyDescent="0.45">
      <c r="G953" s="3"/>
      <c r="H953" s="3"/>
      <c r="I953" s="3"/>
      <c r="J953" s="3"/>
    </row>
    <row r="954" spans="7:10" ht="14.25" customHeight="1" x14ac:dyDescent="0.45">
      <c r="G954" s="3"/>
      <c r="H954" s="3"/>
      <c r="I954" s="3"/>
      <c r="J954" s="3"/>
    </row>
    <row r="955" spans="7:10" ht="14.25" customHeight="1" x14ac:dyDescent="0.45">
      <c r="G955" s="3"/>
      <c r="H955" s="3"/>
      <c r="I955" s="3"/>
      <c r="J955" s="3"/>
    </row>
    <row r="956" spans="7:10" ht="14.25" customHeight="1" x14ac:dyDescent="0.45">
      <c r="G956" s="3"/>
      <c r="H956" s="3"/>
      <c r="I956" s="3"/>
      <c r="J956" s="3"/>
    </row>
    <row r="957" spans="7:10" ht="14.25" customHeight="1" x14ac:dyDescent="0.45">
      <c r="G957" s="3"/>
      <c r="H957" s="3"/>
      <c r="I957" s="3"/>
      <c r="J957" s="3"/>
    </row>
    <row r="958" spans="7:10" ht="14.25" customHeight="1" x14ac:dyDescent="0.45">
      <c r="G958" s="3"/>
      <c r="H958" s="3"/>
      <c r="I958" s="3"/>
      <c r="J958" s="3"/>
    </row>
    <row r="959" spans="7:10" ht="14.25" customHeight="1" x14ac:dyDescent="0.45">
      <c r="G959" s="3"/>
      <c r="H959" s="3"/>
      <c r="I959" s="3"/>
      <c r="J959" s="3"/>
    </row>
    <row r="960" spans="7:10" ht="14.25" customHeight="1" x14ac:dyDescent="0.45">
      <c r="G960" s="3"/>
      <c r="H960" s="3"/>
      <c r="I960" s="3"/>
      <c r="J960" s="3"/>
    </row>
    <row r="961" spans="7:10" ht="14.25" customHeight="1" x14ac:dyDescent="0.45">
      <c r="G961" s="3"/>
      <c r="H961" s="3"/>
      <c r="I961" s="3"/>
      <c r="J961" s="3"/>
    </row>
    <row r="962" spans="7:10" ht="14.25" customHeight="1" x14ac:dyDescent="0.45">
      <c r="G962" s="3"/>
      <c r="H962" s="3"/>
      <c r="I962" s="3"/>
      <c r="J962" s="3"/>
    </row>
    <row r="963" spans="7:10" ht="14.25" customHeight="1" x14ac:dyDescent="0.45">
      <c r="G963" s="3"/>
      <c r="H963" s="3"/>
      <c r="I963" s="3"/>
      <c r="J963" s="3"/>
    </row>
    <row r="964" spans="7:10" ht="14.25" customHeight="1" x14ac:dyDescent="0.45">
      <c r="G964" s="3"/>
      <c r="H964" s="3"/>
      <c r="I964" s="3"/>
      <c r="J964" s="3"/>
    </row>
    <row r="965" spans="7:10" ht="14.25" customHeight="1" x14ac:dyDescent="0.45">
      <c r="G965" s="3"/>
      <c r="H965" s="3"/>
      <c r="I965" s="3"/>
      <c r="J965" s="3"/>
    </row>
    <row r="966" spans="7:10" ht="14.25" customHeight="1" x14ac:dyDescent="0.45">
      <c r="G966" s="3"/>
      <c r="H966" s="3"/>
      <c r="I966" s="3"/>
      <c r="J966" s="3"/>
    </row>
    <row r="967" spans="7:10" ht="14.25" customHeight="1" x14ac:dyDescent="0.45">
      <c r="G967" s="3"/>
      <c r="H967" s="3"/>
      <c r="I967" s="3"/>
      <c r="J967" s="3"/>
    </row>
    <row r="968" spans="7:10" ht="14.25" customHeight="1" x14ac:dyDescent="0.45">
      <c r="G968" s="3"/>
      <c r="H968" s="3"/>
      <c r="I968" s="3"/>
      <c r="J968" s="3"/>
    </row>
    <row r="969" spans="7:10" ht="14.25" customHeight="1" x14ac:dyDescent="0.45">
      <c r="G969" s="3"/>
      <c r="H969" s="3"/>
      <c r="I969" s="3"/>
      <c r="J969" s="3"/>
    </row>
    <row r="970" spans="7:10" ht="14.25" customHeight="1" x14ac:dyDescent="0.45">
      <c r="G970" s="3"/>
      <c r="H970" s="3"/>
      <c r="I970" s="3"/>
      <c r="J970" s="3"/>
    </row>
    <row r="971" spans="7:10" ht="14.25" customHeight="1" x14ac:dyDescent="0.45">
      <c r="G971" s="3"/>
      <c r="H971" s="3"/>
      <c r="I971" s="3"/>
      <c r="J971" s="3"/>
    </row>
    <row r="972" spans="7:10" ht="14.25" customHeight="1" x14ac:dyDescent="0.45">
      <c r="G972" s="3"/>
      <c r="H972" s="3"/>
      <c r="I972" s="3"/>
      <c r="J972" s="3"/>
    </row>
    <row r="973" spans="7:10" ht="14.25" customHeight="1" x14ac:dyDescent="0.45">
      <c r="G973" s="3"/>
      <c r="H973" s="3"/>
      <c r="I973" s="3"/>
      <c r="J973" s="3"/>
    </row>
    <row r="974" spans="7:10" ht="14.25" customHeight="1" x14ac:dyDescent="0.45">
      <c r="G974" s="3"/>
      <c r="H974" s="3"/>
      <c r="I974" s="3"/>
      <c r="J974" s="3"/>
    </row>
    <row r="975" spans="7:10" ht="14.25" customHeight="1" x14ac:dyDescent="0.45">
      <c r="G975" s="3"/>
      <c r="H975" s="3"/>
      <c r="I975" s="3"/>
      <c r="J975" s="3"/>
    </row>
    <row r="976" spans="7:10" ht="14.25" customHeight="1" x14ac:dyDescent="0.45">
      <c r="G976" s="3"/>
      <c r="H976" s="3"/>
      <c r="I976" s="3"/>
      <c r="J976" s="3"/>
    </row>
    <row r="977" spans="7:10" ht="14.25" customHeight="1" x14ac:dyDescent="0.45">
      <c r="G977" s="3"/>
      <c r="H977" s="3"/>
      <c r="I977" s="3"/>
      <c r="J977" s="3"/>
    </row>
    <row r="978" spans="7:10" ht="14.25" customHeight="1" x14ac:dyDescent="0.45">
      <c r="G978" s="3"/>
      <c r="H978" s="3"/>
      <c r="I978" s="3"/>
      <c r="J978" s="3"/>
    </row>
    <row r="979" spans="7:10" ht="14.25" customHeight="1" x14ac:dyDescent="0.45">
      <c r="G979" s="3"/>
      <c r="H979" s="3"/>
      <c r="I979" s="3"/>
      <c r="J979" s="3"/>
    </row>
    <row r="980" spans="7:10" ht="14.25" customHeight="1" x14ac:dyDescent="0.45">
      <c r="G980" s="3"/>
      <c r="H980" s="3"/>
      <c r="I980" s="3"/>
      <c r="J980" s="3"/>
    </row>
    <row r="981" spans="7:10" ht="14.25" customHeight="1" x14ac:dyDescent="0.45">
      <c r="G981" s="3"/>
      <c r="H981" s="3"/>
      <c r="I981" s="3"/>
      <c r="J981" s="3"/>
    </row>
    <row r="982" spans="7:10" ht="14.25" customHeight="1" x14ac:dyDescent="0.45">
      <c r="G982" s="3"/>
      <c r="H982" s="3"/>
      <c r="I982" s="3"/>
      <c r="J982" s="3"/>
    </row>
    <row r="983" spans="7:10" ht="14.25" customHeight="1" x14ac:dyDescent="0.45">
      <c r="G983" s="3"/>
      <c r="H983" s="3"/>
      <c r="I983" s="3"/>
      <c r="J983" s="3"/>
    </row>
    <row r="984" spans="7:10" ht="14.25" customHeight="1" x14ac:dyDescent="0.45">
      <c r="G984" s="3"/>
      <c r="H984" s="3"/>
      <c r="I984" s="3"/>
      <c r="J984" s="3"/>
    </row>
    <row r="985" spans="7:10" ht="14.25" customHeight="1" x14ac:dyDescent="0.45">
      <c r="G985" s="3"/>
      <c r="H985" s="3"/>
      <c r="I985" s="3"/>
      <c r="J985" s="3"/>
    </row>
    <row r="986" spans="7:10" ht="14.25" customHeight="1" x14ac:dyDescent="0.45">
      <c r="G986" s="3"/>
      <c r="H986" s="3"/>
      <c r="I986" s="3"/>
      <c r="J986" s="3"/>
    </row>
    <row r="987" spans="7:10" ht="14.25" customHeight="1" x14ac:dyDescent="0.45">
      <c r="G987" s="3"/>
      <c r="H987" s="3"/>
      <c r="I987" s="3"/>
      <c r="J987" s="3"/>
    </row>
    <row r="988" spans="7:10" ht="14.25" customHeight="1" x14ac:dyDescent="0.45">
      <c r="G988" s="3"/>
      <c r="H988" s="3"/>
      <c r="I988" s="3"/>
      <c r="J988" s="3"/>
    </row>
    <row r="989" spans="7:10" ht="14.25" customHeight="1" x14ac:dyDescent="0.45">
      <c r="G989" s="3"/>
      <c r="H989" s="3"/>
      <c r="I989" s="3"/>
      <c r="J989" s="3"/>
    </row>
    <row r="990" spans="7:10" ht="14.25" customHeight="1" x14ac:dyDescent="0.45">
      <c r="G990" s="3"/>
      <c r="H990" s="3"/>
      <c r="I990" s="3"/>
      <c r="J990" s="3"/>
    </row>
    <row r="991" spans="7:10" ht="14.25" customHeight="1" x14ac:dyDescent="0.45">
      <c r="G991" s="3"/>
      <c r="H991" s="3"/>
      <c r="I991" s="3"/>
      <c r="J991" s="3"/>
    </row>
    <row r="992" spans="7:10" ht="14.25" customHeight="1" x14ac:dyDescent="0.45">
      <c r="G992" s="3"/>
      <c r="H992" s="3"/>
      <c r="I992" s="3"/>
      <c r="J992" s="3"/>
    </row>
    <row r="993" spans="7:10" ht="14.25" customHeight="1" x14ac:dyDescent="0.45">
      <c r="G993" s="3"/>
      <c r="H993" s="3"/>
      <c r="I993" s="3"/>
      <c r="J993" s="3"/>
    </row>
    <row r="994" spans="7:10" ht="14.25" customHeight="1" x14ac:dyDescent="0.45">
      <c r="G994" s="3"/>
      <c r="H994" s="3"/>
      <c r="I994" s="3"/>
      <c r="J994" s="3"/>
    </row>
    <row r="995" spans="7:10" ht="14.25" customHeight="1" x14ac:dyDescent="0.45">
      <c r="G995" s="3"/>
      <c r="H995" s="3"/>
      <c r="I995" s="3"/>
      <c r="J995" s="3"/>
    </row>
    <row r="996" spans="7:10" ht="14.25" customHeight="1" x14ac:dyDescent="0.45">
      <c r="G996" s="3"/>
      <c r="H996" s="3"/>
      <c r="I996" s="3"/>
      <c r="J996" s="3"/>
    </row>
    <row r="997" spans="7:10" ht="14.25" customHeight="1" x14ac:dyDescent="0.45">
      <c r="G997" s="3"/>
      <c r="H997" s="3"/>
      <c r="I997" s="3"/>
      <c r="J997" s="3"/>
    </row>
    <row r="998" spans="7:10" ht="14.25" customHeight="1" x14ac:dyDescent="0.45">
      <c r="G998" s="3"/>
      <c r="H998" s="3"/>
      <c r="I998" s="3"/>
      <c r="J998" s="3"/>
    </row>
    <row r="999" spans="7:10" ht="14.25" customHeight="1" x14ac:dyDescent="0.45">
      <c r="G999" s="3"/>
      <c r="H999" s="3"/>
      <c r="I999" s="3"/>
      <c r="J999" s="3"/>
    </row>
    <row r="1000" spans="7:10" ht="14.25" customHeight="1" x14ac:dyDescent="0.45">
      <c r="G1000" s="3"/>
      <c r="H1000" s="3"/>
      <c r="I1000" s="3"/>
      <c r="J1000" s="3"/>
    </row>
    <row r="1001" spans="7:10" ht="14.25" customHeight="1" x14ac:dyDescent="0.45">
      <c r="G1001" s="3"/>
      <c r="H1001" s="3"/>
      <c r="I1001" s="3"/>
      <c r="J1001" s="3"/>
    </row>
    <row r="1002" spans="7:10" ht="14.25" customHeight="1" x14ac:dyDescent="0.45">
      <c r="G1002" s="3"/>
      <c r="H1002" s="3"/>
      <c r="I1002" s="3"/>
      <c r="J1002" s="3"/>
    </row>
    <row r="1003" spans="7:10" ht="14.25" customHeight="1" x14ac:dyDescent="0.45">
      <c r="G1003" s="3"/>
      <c r="H1003" s="3"/>
      <c r="I1003" s="3"/>
      <c r="J1003" s="3"/>
    </row>
    <row r="1004" spans="7:10" ht="14.25" customHeight="1" x14ac:dyDescent="0.45">
      <c r="G1004" s="3"/>
      <c r="H1004" s="3"/>
      <c r="I1004" s="3"/>
      <c r="J1004" s="3"/>
    </row>
    <row r="1005" spans="7:10" ht="14.25" customHeight="1" x14ac:dyDescent="0.45">
      <c r="G1005" s="3"/>
      <c r="H1005" s="3"/>
      <c r="I1005" s="3"/>
      <c r="J1005" s="3"/>
    </row>
    <row r="1006" spans="7:10" ht="14.25" customHeight="1" x14ac:dyDescent="0.45">
      <c r="G1006" s="3"/>
      <c r="H1006" s="3"/>
      <c r="I1006" s="3"/>
      <c r="J1006" s="3"/>
    </row>
    <row r="1007" spans="7:10" ht="14.25" customHeight="1" x14ac:dyDescent="0.45">
      <c r="G1007" s="3"/>
      <c r="H1007" s="3"/>
      <c r="I1007" s="3"/>
      <c r="J1007" s="3"/>
    </row>
    <row r="1008" spans="7:10" ht="14.25" customHeight="1" x14ac:dyDescent="0.45">
      <c r="G1008" s="3"/>
      <c r="H1008" s="3"/>
      <c r="I1008" s="3"/>
      <c r="J1008" s="3"/>
    </row>
    <row r="1009" spans="7:10" ht="14.25" customHeight="1" x14ac:dyDescent="0.45">
      <c r="G1009" s="3"/>
      <c r="H1009" s="3"/>
      <c r="I1009" s="3"/>
      <c r="J1009" s="3"/>
    </row>
    <row r="1010" spans="7:10" ht="14.25" customHeight="1" x14ac:dyDescent="0.45">
      <c r="G1010" s="3"/>
      <c r="H1010" s="3"/>
      <c r="I1010" s="3"/>
      <c r="J1010" s="3"/>
    </row>
    <row r="1011" spans="7:10" ht="14.25" customHeight="1" x14ac:dyDescent="0.45">
      <c r="G1011" s="3"/>
      <c r="H1011" s="3"/>
      <c r="I1011" s="3"/>
      <c r="J1011" s="3"/>
    </row>
    <row r="1012" spans="7:10" ht="14.25" customHeight="1" x14ac:dyDescent="0.45">
      <c r="G1012" s="3"/>
      <c r="H1012" s="3"/>
      <c r="I1012" s="3"/>
      <c r="J1012" s="3"/>
    </row>
    <row r="1013" spans="7:10" ht="14.25" customHeight="1" x14ac:dyDescent="0.45">
      <c r="G1013" s="3"/>
      <c r="H1013" s="3"/>
      <c r="I1013" s="3"/>
      <c r="J1013" s="3"/>
    </row>
    <row r="1014" spans="7:10" ht="14.25" customHeight="1" x14ac:dyDescent="0.45">
      <c r="G1014" s="3"/>
      <c r="H1014" s="3"/>
      <c r="I1014" s="3"/>
      <c r="J1014" s="3"/>
    </row>
    <row r="1015" spans="7:10" ht="14.25" customHeight="1" x14ac:dyDescent="0.45">
      <c r="G1015" s="3"/>
      <c r="H1015" s="3"/>
      <c r="I1015" s="3"/>
      <c r="J1015" s="3"/>
    </row>
    <row r="1016" spans="7:10" ht="14.25" customHeight="1" x14ac:dyDescent="0.45">
      <c r="G1016" s="3"/>
      <c r="H1016" s="3"/>
      <c r="I1016" s="3"/>
      <c r="J1016" s="3"/>
    </row>
    <row r="1017" spans="7:10" ht="14.25" customHeight="1" x14ac:dyDescent="0.45">
      <c r="G1017" s="3"/>
      <c r="H1017" s="3"/>
      <c r="I1017" s="3"/>
      <c r="J1017" s="3"/>
    </row>
  </sheetData>
  <pageMargins left="0.7" right="0.7" top="0.75" bottom="0.75" header="0" footer="0"/>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7F91-0126-451F-B41E-EA26681DB454}">
  <dimension ref="A1:G8"/>
  <sheetViews>
    <sheetView zoomScale="120" zoomScaleNormal="120" workbookViewId="0">
      <selection activeCell="C12" sqref="C12"/>
    </sheetView>
  </sheetViews>
  <sheetFormatPr defaultRowHeight="14.25" x14ac:dyDescent="0.45"/>
  <cols>
    <col min="1" max="1" width="13.33203125" customWidth="1"/>
    <col min="2" max="2" width="17.59765625" customWidth="1"/>
  </cols>
  <sheetData>
    <row r="1" spans="1:7" x14ac:dyDescent="0.45">
      <c r="A1" s="277" t="s">
        <v>241</v>
      </c>
      <c r="B1" s="278"/>
      <c r="C1" s="278"/>
      <c r="D1" s="278"/>
      <c r="E1" s="279"/>
    </row>
    <row r="2" spans="1:7" x14ac:dyDescent="0.45">
      <c r="A2" s="159" t="s">
        <v>245</v>
      </c>
      <c r="B2" s="160"/>
      <c r="C2" s="160"/>
      <c r="D2" s="160"/>
      <c r="E2" s="161"/>
      <c r="F2" s="170"/>
    </row>
    <row r="3" spans="1:7" ht="28.5" x14ac:dyDescent="0.45">
      <c r="A3" s="162"/>
      <c r="B3" s="171" t="s">
        <v>242</v>
      </c>
      <c r="C3" s="175" t="s">
        <v>247</v>
      </c>
      <c r="D3" s="166"/>
      <c r="E3" s="168"/>
      <c r="F3" s="169"/>
    </row>
    <row r="4" spans="1:7" x14ac:dyDescent="0.45">
      <c r="A4" s="172" t="s">
        <v>243</v>
      </c>
      <c r="B4" s="164">
        <v>21343843</v>
      </c>
      <c r="C4" s="181">
        <f>B4/B6</f>
        <v>0.92316346363410318</v>
      </c>
      <c r="D4" s="176"/>
      <c r="E4" s="177"/>
    </row>
    <row r="5" spans="1:7" x14ac:dyDescent="0.45">
      <c r="A5" s="173" t="s">
        <v>244</v>
      </c>
      <c r="B5" s="165">
        <v>1776486</v>
      </c>
      <c r="C5" s="181">
        <f>B5/B6</f>
        <v>7.6836536365896865E-2</v>
      </c>
      <c r="D5" s="179"/>
      <c r="E5" s="178"/>
      <c r="F5" s="167"/>
      <c r="G5" s="158"/>
    </row>
    <row r="6" spans="1:7" x14ac:dyDescent="0.45">
      <c r="A6" s="174" t="s">
        <v>246</v>
      </c>
      <c r="B6" s="182">
        <f>B4+B5</f>
        <v>23120329</v>
      </c>
      <c r="C6" s="180"/>
      <c r="D6" s="176"/>
      <c r="E6" s="180"/>
      <c r="F6" s="158"/>
    </row>
    <row r="8" spans="1:7" x14ac:dyDescent="0.45">
      <c r="B8" s="158"/>
      <c r="E8" s="163"/>
    </row>
  </sheetData>
  <mergeCells count="1">
    <mergeCell ref="A1:E1"/>
  </mergeCells>
  <hyperlinks>
    <hyperlink ref="A2" r:id="rId1" xr:uid="{E0DA91A0-7603-4E05-ACA0-D0ABEF3C9A9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I1" zoomScale="90" zoomScaleNormal="90" workbookViewId="0">
      <selection activeCell="M32" sqref="M32"/>
    </sheetView>
  </sheetViews>
  <sheetFormatPr defaultColWidth="14.3984375" defaultRowHeight="15" customHeight="1" x14ac:dyDescent="0.45"/>
  <cols>
    <col min="1" max="1" width="26.46484375" customWidth="1"/>
    <col min="2" max="2" width="12.1328125" customWidth="1"/>
    <col min="3" max="3" width="12.59765625" customWidth="1"/>
    <col min="4" max="4" width="14.796875" customWidth="1"/>
    <col min="5" max="5" width="14.86328125" customWidth="1"/>
    <col min="6" max="6" width="14.265625" customWidth="1"/>
    <col min="7" max="7" width="14.796875" customWidth="1"/>
    <col min="8" max="8" width="11" customWidth="1"/>
    <col min="9" max="10" width="13.3984375" customWidth="1"/>
    <col min="11" max="11" width="19.53125" customWidth="1"/>
    <col min="12" max="12" width="13.53125" customWidth="1"/>
    <col min="13" max="13" width="21.265625" customWidth="1"/>
    <col min="14" max="15" width="16" customWidth="1"/>
    <col min="16" max="16" width="9" customWidth="1"/>
    <col min="17" max="17" width="11.53125" customWidth="1"/>
    <col min="18" max="27" width="9" customWidth="1"/>
  </cols>
  <sheetData>
    <row r="1" spans="1:17" ht="14.25" customHeight="1" x14ac:dyDescent="0.45">
      <c r="A1" s="244" t="s">
        <v>109</v>
      </c>
      <c r="B1" s="239"/>
      <c r="C1" s="239"/>
      <c r="D1" s="239"/>
      <c r="E1" s="239"/>
      <c r="F1" s="239"/>
      <c r="G1" s="239"/>
      <c r="H1" s="240"/>
      <c r="I1" s="239"/>
      <c r="J1" s="239"/>
      <c r="K1" s="239"/>
      <c r="L1" s="241"/>
      <c r="M1" s="241"/>
      <c r="N1" s="242"/>
      <c r="O1" s="242"/>
      <c r="P1" s="241"/>
      <c r="Q1" s="243"/>
    </row>
    <row r="2" spans="1:17" ht="63" customHeight="1" x14ac:dyDescent="0.45">
      <c r="A2" s="247" t="s">
        <v>85</v>
      </c>
      <c r="B2" s="248" t="s">
        <v>112</v>
      </c>
      <c r="C2" s="255" t="s">
        <v>114</v>
      </c>
      <c r="D2" s="249" t="s">
        <v>279</v>
      </c>
      <c r="E2" s="249" t="s">
        <v>282</v>
      </c>
      <c r="F2" s="257" t="s">
        <v>281</v>
      </c>
      <c r="G2" s="249" t="s">
        <v>280</v>
      </c>
      <c r="H2" s="250" t="s">
        <v>115</v>
      </c>
      <c r="I2" s="248" t="s">
        <v>278</v>
      </c>
      <c r="J2" s="249" t="s">
        <v>117</v>
      </c>
      <c r="K2" s="249" t="s">
        <v>118</v>
      </c>
      <c r="L2" s="251" t="s">
        <v>119</v>
      </c>
      <c r="M2" s="251" t="s">
        <v>120</v>
      </c>
      <c r="N2" s="251" t="s">
        <v>179</v>
      </c>
      <c r="O2" s="251" t="s">
        <v>192</v>
      </c>
      <c r="P2" s="251" t="s">
        <v>121</v>
      </c>
      <c r="Q2" s="252" t="s">
        <v>122</v>
      </c>
    </row>
    <row r="3" spans="1:17" ht="14.25" customHeight="1" x14ac:dyDescent="0.45">
      <c r="A3" s="245" t="s">
        <v>86</v>
      </c>
      <c r="B3" s="225">
        <v>20000000</v>
      </c>
      <c r="C3" s="253">
        <v>1461053</v>
      </c>
      <c r="D3" s="225">
        <f>J3+K3</f>
        <v>1461053</v>
      </c>
      <c r="E3" s="258">
        <v>1150000</v>
      </c>
      <c r="F3" s="256">
        <v>2900000</v>
      </c>
      <c r="G3" s="225">
        <f>E3+F3</f>
        <v>4050000</v>
      </c>
      <c r="H3" s="227">
        <f>D3/B3</f>
        <v>7.3052649999999997E-2</v>
      </c>
      <c r="I3" s="225">
        <v>500000</v>
      </c>
      <c r="J3" s="225">
        <v>1211053</v>
      </c>
      <c r="K3" s="225">
        <v>250000</v>
      </c>
      <c r="L3" s="228">
        <f>J3/I3</f>
        <v>2.4221059999999999</v>
      </c>
      <c r="M3" s="229">
        <f>(J3+K3)/I3</f>
        <v>2.9221059999999999</v>
      </c>
      <c r="N3" s="226">
        <f>J3/D3</f>
        <v>0.82889053306074456</v>
      </c>
      <c r="O3" s="226">
        <f t="shared" ref="O3:O26" si="0">K3/D3</f>
        <v>0.17110946693925547</v>
      </c>
      <c r="P3" s="230">
        <f>J3/(J3+K3)</f>
        <v>0.82889053306074456</v>
      </c>
      <c r="Q3" s="231">
        <f>K3/(J3+K3)</f>
        <v>0.17110946693925547</v>
      </c>
    </row>
    <row r="4" spans="1:17" ht="14.25" customHeight="1" x14ac:dyDescent="0.45">
      <c r="A4" s="245" t="s">
        <v>87</v>
      </c>
      <c r="B4" s="225">
        <v>16000000</v>
      </c>
      <c r="C4" s="253">
        <v>3037500</v>
      </c>
      <c r="D4" s="225">
        <f>J4+K4</f>
        <v>3037500</v>
      </c>
      <c r="E4" s="225">
        <v>370000</v>
      </c>
      <c r="F4" s="225">
        <v>1990000</v>
      </c>
      <c r="G4" s="225">
        <f t="shared" ref="G4:G26" si="1">E4+F4</f>
        <v>2360000</v>
      </c>
      <c r="H4" s="227">
        <f t="shared" ref="H4:H26" si="2">D4/B4</f>
        <v>0.18984375000000001</v>
      </c>
      <c r="I4" s="225">
        <v>750000</v>
      </c>
      <c r="J4" s="225">
        <v>1837500</v>
      </c>
      <c r="K4" s="225">
        <v>1200000</v>
      </c>
      <c r="L4" s="228">
        <f>J4/I4</f>
        <v>2.4500000000000002</v>
      </c>
      <c r="M4" s="229">
        <f>(J4+K4)/I4</f>
        <v>4.05</v>
      </c>
      <c r="N4" s="226">
        <f>J4/D4</f>
        <v>0.60493827160493829</v>
      </c>
      <c r="O4" s="226">
        <f t="shared" si="0"/>
        <v>0.39506172839506171</v>
      </c>
      <c r="P4" s="230">
        <f>J4/(J4+K4)</f>
        <v>0.60493827160493829</v>
      </c>
      <c r="Q4" s="231">
        <f>K4/(J4+K4)</f>
        <v>0.39506172839506171</v>
      </c>
    </row>
    <row r="5" spans="1:17" ht="14.25" customHeight="1" x14ac:dyDescent="0.45">
      <c r="A5" s="245" t="s">
        <v>89</v>
      </c>
      <c r="B5" s="225">
        <v>25000000</v>
      </c>
      <c r="C5" s="253">
        <v>150000</v>
      </c>
      <c r="D5" s="225">
        <v>150000</v>
      </c>
      <c r="E5" s="225">
        <v>195000</v>
      </c>
      <c r="F5" s="225">
        <v>1998762</v>
      </c>
      <c r="G5" s="225">
        <f t="shared" si="1"/>
        <v>2193762</v>
      </c>
      <c r="H5" s="227">
        <f t="shared" si="2"/>
        <v>6.0000000000000001E-3</v>
      </c>
      <c r="I5" s="225" t="s">
        <v>128</v>
      </c>
      <c r="J5" s="225"/>
      <c r="K5" s="225">
        <v>150000</v>
      </c>
      <c r="L5" s="228" t="s">
        <v>128</v>
      </c>
      <c r="M5" s="229" t="s">
        <v>128</v>
      </c>
      <c r="N5" s="226"/>
      <c r="O5" s="226">
        <f t="shared" si="0"/>
        <v>1</v>
      </c>
      <c r="P5" s="230">
        <f>J5/(J5+K5)</f>
        <v>0</v>
      </c>
      <c r="Q5" s="231">
        <f>K5/(J5+K5)</f>
        <v>1</v>
      </c>
    </row>
    <row r="6" spans="1:17" ht="14.25" customHeight="1" x14ac:dyDescent="0.45">
      <c r="A6" s="245" t="s">
        <v>93</v>
      </c>
      <c r="B6" s="225">
        <v>22500000</v>
      </c>
      <c r="C6" s="253">
        <v>1975000</v>
      </c>
      <c r="D6" s="225">
        <f t="shared" ref="D6:D26" si="3">J6+K6</f>
        <v>1975000</v>
      </c>
      <c r="E6" s="225">
        <v>290000</v>
      </c>
      <c r="F6" s="225">
        <v>185000</v>
      </c>
      <c r="G6" s="225">
        <f t="shared" si="1"/>
        <v>475000</v>
      </c>
      <c r="H6" s="227">
        <f t="shared" si="2"/>
        <v>8.7777777777777774E-2</v>
      </c>
      <c r="I6" s="225">
        <v>250656</v>
      </c>
      <c r="J6" s="225">
        <v>950000</v>
      </c>
      <c r="K6" s="225">
        <f>525000+350000+150000</f>
        <v>1025000</v>
      </c>
      <c r="L6" s="228">
        <f>J6/I6</f>
        <v>3.7900548959530194</v>
      </c>
      <c r="M6" s="229">
        <f>(J6+K6)/I6</f>
        <v>7.8793246521128557</v>
      </c>
      <c r="N6" s="226">
        <f>J6/D6</f>
        <v>0.48101265822784811</v>
      </c>
      <c r="O6" s="226">
        <f t="shared" si="0"/>
        <v>0.51898734177215189</v>
      </c>
      <c r="P6" s="230">
        <f>J6/(J6+K6)</f>
        <v>0.48101265822784811</v>
      </c>
      <c r="Q6" s="231">
        <f>K6/(J6+K6)</f>
        <v>0.51898734177215189</v>
      </c>
    </row>
    <row r="7" spans="1:17" ht="14.25" customHeight="1" x14ac:dyDescent="0.45">
      <c r="A7" s="245" t="s">
        <v>133</v>
      </c>
      <c r="B7" s="225">
        <v>25000000</v>
      </c>
      <c r="C7" s="253">
        <v>958972</v>
      </c>
      <c r="D7" s="225">
        <f t="shared" si="3"/>
        <v>958972</v>
      </c>
      <c r="E7" s="225">
        <v>1900000</v>
      </c>
      <c r="F7" s="225">
        <v>2326808</v>
      </c>
      <c r="G7" s="225">
        <f t="shared" si="1"/>
        <v>4226808</v>
      </c>
      <c r="H7" s="227">
        <f t="shared" si="2"/>
        <v>3.8358879999999998E-2</v>
      </c>
      <c r="I7" s="225">
        <v>2531474</v>
      </c>
      <c r="J7" s="225">
        <v>958972</v>
      </c>
      <c r="K7" s="225">
        <v>0</v>
      </c>
      <c r="L7" s="228">
        <f>J7/I7</f>
        <v>0.37881961260514624</v>
      </c>
      <c r="M7" s="229" t="s">
        <v>128</v>
      </c>
      <c r="N7" s="226">
        <f>J7/D7</f>
        <v>1</v>
      </c>
      <c r="O7" s="226">
        <f t="shared" si="0"/>
        <v>0</v>
      </c>
      <c r="P7" s="230" t="s">
        <v>128</v>
      </c>
      <c r="Q7" s="231" t="s">
        <v>128</v>
      </c>
    </row>
    <row r="8" spans="1:17" ht="14.25" customHeight="1" x14ac:dyDescent="0.45">
      <c r="A8" s="245" t="s">
        <v>135</v>
      </c>
      <c r="B8" s="225">
        <v>44000000</v>
      </c>
      <c r="C8" s="253">
        <v>20163324</v>
      </c>
      <c r="D8" s="225">
        <f t="shared" si="3"/>
        <v>20163324</v>
      </c>
      <c r="E8" s="225">
        <v>870000</v>
      </c>
      <c r="F8" s="225">
        <v>3017047</v>
      </c>
      <c r="G8" s="225">
        <f t="shared" si="1"/>
        <v>3887047</v>
      </c>
      <c r="H8" s="227">
        <f t="shared" si="2"/>
        <v>0.45825736363636366</v>
      </c>
      <c r="I8" s="225">
        <f>910000+26000000</f>
        <v>26910000</v>
      </c>
      <c r="J8" s="225">
        <f>2730543+7895055</f>
        <v>10625598</v>
      </c>
      <c r="K8" s="225">
        <f>5092817+1315843+2954066+175000</f>
        <v>9537726</v>
      </c>
      <c r="L8" s="228">
        <f>J8/I8</f>
        <v>0.39485685618729099</v>
      </c>
      <c r="M8" s="229">
        <f>(J8+K8)/I8</f>
        <v>0.74928740245261982</v>
      </c>
      <c r="N8" s="226">
        <f>J8/D8</f>
        <v>0.52697650446920363</v>
      </c>
      <c r="O8" s="226">
        <f t="shared" si="0"/>
        <v>0.47302349553079642</v>
      </c>
      <c r="P8" s="230">
        <f t="shared" ref="P8:P26" si="4">J8/(J8+K8)</f>
        <v>0.52697650446920363</v>
      </c>
      <c r="Q8" s="231">
        <f t="shared" ref="Q8:Q26" si="5">K8/(J8+K8)</f>
        <v>0.47302349553079642</v>
      </c>
    </row>
    <row r="9" spans="1:17" ht="14.25" customHeight="1" x14ac:dyDescent="0.45">
      <c r="A9" s="245" t="s">
        <v>105</v>
      </c>
      <c r="B9" s="225">
        <v>36000000</v>
      </c>
      <c r="C9" s="253">
        <v>8607200</v>
      </c>
      <c r="D9" s="225">
        <f t="shared" si="3"/>
        <v>11472817</v>
      </c>
      <c r="E9" s="225">
        <v>730000</v>
      </c>
      <c r="F9" s="225">
        <v>2050000</v>
      </c>
      <c r="G9" s="225">
        <f t="shared" si="1"/>
        <v>2780000</v>
      </c>
      <c r="H9" s="227">
        <f t="shared" si="2"/>
        <v>0.31868936111111112</v>
      </c>
      <c r="I9" s="225">
        <f>2849753+200000</f>
        <v>3049753</v>
      </c>
      <c r="J9" s="225">
        <f>7751378+700000</f>
        <v>8451378</v>
      </c>
      <c r="K9" s="225">
        <v>3021439</v>
      </c>
      <c r="L9" s="228">
        <f>J9/I9</f>
        <v>2.7711680257384779</v>
      </c>
      <c r="M9" s="229">
        <f>(J9+K9)/I9</f>
        <v>3.7618839951956766</v>
      </c>
      <c r="N9" s="226">
        <f>J9/D9</f>
        <v>0.73664366824642979</v>
      </c>
      <c r="O9" s="226">
        <f t="shared" si="0"/>
        <v>0.26335633175357021</v>
      </c>
      <c r="P9" s="230">
        <f t="shared" si="4"/>
        <v>0.73664366824642979</v>
      </c>
      <c r="Q9" s="231">
        <f t="shared" si="5"/>
        <v>0.26335633175357021</v>
      </c>
    </row>
    <row r="10" spans="1:17" ht="14.25" customHeight="1" x14ac:dyDescent="0.45">
      <c r="A10" s="245" t="s">
        <v>108</v>
      </c>
      <c r="B10" s="225">
        <v>28000000</v>
      </c>
      <c r="C10" s="253">
        <v>5081500</v>
      </c>
      <c r="D10" s="225">
        <f t="shared" si="3"/>
        <v>5081500</v>
      </c>
      <c r="E10" s="225">
        <v>1080000</v>
      </c>
      <c r="F10" s="225">
        <v>1890000</v>
      </c>
      <c r="G10" s="225">
        <f t="shared" ref="G10:G18" si="6">E10+F10</f>
        <v>2970000</v>
      </c>
      <c r="H10" s="227">
        <f t="shared" si="2"/>
        <v>0.18148214285714287</v>
      </c>
      <c r="I10" s="225">
        <v>1300000</v>
      </c>
      <c r="J10" s="225">
        <v>3631500</v>
      </c>
      <c r="K10" s="225">
        <f>1300000+150000</f>
        <v>1450000</v>
      </c>
      <c r="L10" s="228">
        <f>J10/I10</f>
        <v>2.7934615384615387</v>
      </c>
      <c r="M10" s="229">
        <f>(J10+K10)/I10</f>
        <v>3.9088461538461536</v>
      </c>
      <c r="N10" s="226">
        <f>J10/D10</f>
        <v>0.71465118567352159</v>
      </c>
      <c r="O10" s="226">
        <f t="shared" si="0"/>
        <v>0.28534881432647841</v>
      </c>
      <c r="P10" s="230">
        <f t="shared" si="4"/>
        <v>0.71465118567352159</v>
      </c>
      <c r="Q10" s="231">
        <f t="shared" si="5"/>
        <v>0.28534881432647841</v>
      </c>
    </row>
    <row r="11" spans="1:17" ht="14.25" customHeight="1" x14ac:dyDescent="0.45">
      <c r="A11" s="245" t="s">
        <v>110</v>
      </c>
      <c r="B11" s="225">
        <v>15000000</v>
      </c>
      <c r="C11" s="253">
        <v>418630</v>
      </c>
      <c r="D11" s="225">
        <f t="shared" si="3"/>
        <v>418630</v>
      </c>
      <c r="E11" s="259">
        <v>1330000</v>
      </c>
      <c r="F11" s="259">
        <v>1954465</v>
      </c>
      <c r="G11" s="259">
        <f t="shared" si="6"/>
        <v>3284465</v>
      </c>
      <c r="H11" s="227">
        <f t="shared" si="2"/>
        <v>2.7908666666666665E-2</v>
      </c>
      <c r="I11" s="225">
        <v>0</v>
      </c>
      <c r="J11" s="225"/>
      <c r="K11" s="225">
        <v>418630</v>
      </c>
      <c r="L11" s="228" t="s">
        <v>128</v>
      </c>
      <c r="M11" s="229" t="s">
        <v>128</v>
      </c>
      <c r="N11" s="226"/>
      <c r="O11" s="226">
        <f t="shared" si="0"/>
        <v>1</v>
      </c>
      <c r="P11" s="230">
        <f t="shared" si="4"/>
        <v>0</v>
      </c>
      <c r="Q11" s="231">
        <f t="shared" si="5"/>
        <v>1</v>
      </c>
    </row>
    <row r="12" spans="1:17" ht="14.25" customHeight="1" x14ac:dyDescent="0.45">
      <c r="A12" s="245" t="s">
        <v>113</v>
      </c>
      <c r="B12" s="225">
        <v>34000000</v>
      </c>
      <c r="C12" s="253">
        <v>6677463</v>
      </c>
      <c r="D12" s="225">
        <f t="shared" si="3"/>
        <v>6702463</v>
      </c>
      <c r="E12" s="225">
        <v>1500000</v>
      </c>
      <c r="F12" s="225">
        <v>1720000</v>
      </c>
      <c r="G12" s="225">
        <f t="shared" si="6"/>
        <v>3220000</v>
      </c>
      <c r="H12" s="227">
        <f t="shared" si="2"/>
        <v>0.19713126470588235</v>
      </c>
      <c r="I12" s="225">
        <f>1500000+167827+145000</f>
        <v>1812827</v>
      </c>
      <c r="J12" s="225">
        <f>3675000+634386+355250</f>
        <v>4664636</v>
      </c>
      <c r="K12" s="225">
        <f>1667827+145000+200000+25000</f>
        <v>2037827</v>
      </c>
      <c r="L12" s="228">
        <f t="shared" ref="L12:L26" si="7">J12/I12</f>
        <v>2.5731280480707754</v>
      </c>
      <c r="M12" s="229">
        <f t="shared" ref="M12:M26" si="8">(J12+K12)/I12</f>
        <v>3.6972435869501061</v>
      </c>
      <c r="N12" s="226">
        <f t="shared" ref="N12:N26" si="9">J12/D12</f>
        <v>0.69595848570891028</v>
      </c>
      <c r="O12" s="226">
        <f t="shared" si="0"/>
        <v>0.30404151429108972</v>
      </c>
      <c r="P12" s="230">
        <f t="shared" si="4"/>
        <v>0.69595848570891028</v>
      </c>
      <c r="Q12" s="231">
        <f t="shared" si="5"/>
        <v>0.30404151429108972</v>
      </c>
    </row>
    <row r="13" spans="1:17" ht="14.25" customHeight="1" x14ac:dyDescent="0.45">
      <c r="A13" s="245" t="s">
        <v>116</v>
      </c>
      <c r="B13" s="225">
        <v>14000000</v>
      </c>
      <c r="C13" s="253">
        <v>1849480</v>
      </c>
      <c r="D13" s="225">
        <f t="shared" si="3"/>
        <v>1849480</v>
      </c>
      <c r="E13" s="225">
        <v>240000</v>
      </c>
      <c r="F13" s="225">
        <v>1735546</v>
      </c>
      <c r="G13" s="225">
        <f t="shared" si="6"/>
        <v>1975546</v>
      </c>
      <c r="H13" s="227">
        <f t="shared" si="2"/>
        <v>0.1321057142857143</v>
      </c>
      <c r="I13" s="225">
        <v>309000</v>
      </c>
      <c r="J13" s="225">
        <v>840480</v>
      </c>
      <c r="K13" s="225">
        <f>309000+150000+200000+350000</f>
        <v>1009000</v>
      </c>
      <c r="L13" s="228">
        <f t="shared" si="7"/>
        <v>2.72</v>
      </c>
      <c r="M13" s="229">
        <f t="shared" si="8"/>
        <v>5.9853721682847896</v>
      </c>
      <c r="N13" s="226">
        <f t="shared" si="9"/>
        <v>0.45444124835088784</v>
      </c>
      <c r="O13" s="226">
        <f t="shared" si="0"/>
        <v>0.54555875164911216</v>
      </c>
      <c r="P13" s="230">
        <f t="shared" si="4"/>
        <v>0.45444124835088784</v>
      </c>
      <c r="Q13" s="231">
        <f t="shared" si="5"/>
        <v>0.54555875164911216</v>
      </c>
    </row>
    <row r="14" spans="1:17" ht="14.25" customHeight="1" x14ac:dyDescent="0.45">
      <c r="A14" s="245" t="s">
        <v>123</v>
      </c>
      <c r="B14" s="225">
        <v>26000000</v>
      </c>
      <c r="C14" s="253">
        <v>5110650</v>
      </c>
      <c r="D14" s="225">
        <f t="shared" si="3"/>
        <v>5110650</v>
      </c>
      <c r="E14" s="225">
        <v>30000</v>
      </c>
      <c r="F14" s="225">
        <v>1775000</v>
      </c>
      <c r="G14" s="225">
        <f t="shared" si="6"/>
        <v>1805000</v>
      </c>
      <c r="H14" s="227">
        <f t="shared" si="2"/>
        <v>0.19656346153846155</v>
      </c>
      <c r="I14" s="225">
        <f>677000</f>
        <v>677000</v>
      </c>
      <c r="J14" s="225">
        <f>1658650+2450000</f>
        <v>4108650</v>
      </c>
      <c r="K14" s="225">
        <f>677000+100000+25000+200000</f>
        <v>1002000</v>
      </c>
      <c r="L14" s="228">
        <f t="shared" si="7"/>
        <v>6.0689069423929096</v>
      </c>
      <c r="M14" s="229">
        <f t="shared" si="8"/>
        <v>7.5489660265878875</v>
      </c>
      <c r="N14" s="226">
        <f t="shared" si="9"/>
        <v>0.80393883361216278</v>
      </c>
      <c r="O14" s="226">
        <f t="shared" si="0"/>
        <v>0.19606116638783716</v>
      </c>
      <c r="P14" s="230">
        <f t="shared" si="4"/>
        <v>0.80393883361216278</v>
      </c>
      <c r="Q14" s="231">
        <f t="shared" si="5"/>
        <v>0.19606116638783716</v>
      </c>
    </row>
    <row r="15" spans="1:17" ht="14.25" customHeight="1" x14ac:dyDescent="0.45">
      <c r="A15" s="245" t="s">
        <v>124</v>
      </c>
      <c r="B15" s="225">
        <v>24000000</v>
      </c>
      <c r="C15" s="253">
        <v>4140000</v>
      </c>
      <c r="D15" s="225">
        <f t="shared" si="3"/>
        <v>4140000</v>
      </c>
      <c r="E15" s="225">
        <v>770000</v>
      </c>
      <c r="F15" s="225">
        <v>2470000</v>
      </c>
      <c r="G15" s="225">
        <f t="shared" si="6"/>
        <v>3240000</v>
      </c>
      <c r="H15" s="227">
        <f t="shared" si="2"/>
        <v>0.17249999999999999</v>
      </c>
      <c r="I15" s="225">
        <v>1200000</v>
      </c>
      <c r="J15" s="225">
        <v>2940000</v>
      </c>
      <c r="K15" s="225">
        <v>1200000</v>
      </c>
      <c r="L15" s="228">
        <f t="shared" si="7"/>
        <v>2.4500000000000002</v>
      </c>
      <c r="M15" s="229">
        <f t="shared" si="8"/>
        <v>3.45</v>
      </c>
      <c r="N15" s="226">
        <f t="shared" si="9"/>
        <v>0.71014492753623193</v>
      </c>
      <c r="O15" s="226">
        <f t="shared" si="0"/>
        <v>0.28985507246376813</v>
      </c>
      <c r="P15" s="230">
        <f t="shared" si="4"/>
        <v>0.71014492753623193</v>
      </c>
      <c r="Q15" s="231">
        <f t="shared" si="5"/>
        <v>0.28985507246376813</v>
      </c>
    </row>
    <row r="16" spans="1:17" ht="14.25" customHeight="1" x14ac:dyDescent="0.45">
      <c r="A16" s="245" t="s">
        <v>125</v>
      </c>
      <c r="B16" s="225">
        <v>23000000</v>
      </c>
      <c r="C16" s="253">
        <v>5947855</v>
      </c>
      <c r="D16" s="225">
        <f t="shared" si="3"/>
        <v>5947855</v>
      </c>
      <c r="E16" s="225">
        <v>300000</v>
      </c>
      <c r="F16" s="225">
        <v>1311000</v>
      </c>
      <c r="G16" s="225">
        <f t="shared" si="6"/>
        <v>1611000</v>
      </c>
      <c r="H16" s="227">
        <f t="shared" si="2"/>
        <v>0.25860239130434781</v>
      </c>
      <c r="I16" s="225">
        <f>1645714+79941</f>
        <v>1725655</v>
      </c>
      <c r="J16" s="225">
        <f>4032000+930855</f>
        <v>4962855</v>
      </c>
      <c r="K16" s="225">
        <f>840000+145000</f>
        <v>985000</v>
      </c>
      <c r="L16" s="228">
        <f t="shared" si="7"/>
        <v>2.8759253732640651</v>
      </c>
      <c r="M16" s="229">
        <f t="shared" si="8"/>
        <v>3.446723128319392</v>
      </c>
      <c r="N16" s="226">
        <f t="shared" si="9"/>
        <v>0.83439407988257952</v>
      </c>
      <c r="O16" s="226">
        <f t="shared" si="0"/>
        <v>0.16560592011742048</v>
      </c>
      <c r="P16" s="230">
        <f t="shared" si="4"/>
        <v>0.83439407988257952</v>
      </c>
      <c r="Q16" s="231">
        <f t="shared" si="5"/>
        <v>0.16560592011742048</v>
      </c>
    </row>
    <row r="17" spans="1:17" ht="14.25" customHeight="1" x14ac:dyDescent="0.45">
      <c r="A17" s="245" t="s">
        <v>127</v>
      </c>
      <c r="B17" s="225">
        <v>27000000</v>
      </c>
      <c r="C17" s="253">
        <v>5042500</v>
      </c>
      <c r="D17" s="225">
        <f t="shared" si="3"/>
        <v>5042500</v>
      </c>
      <c r="E17" s="225">
        <v>645000</v>
      </c>
      <c r="F17" s="225">
        <v>1700000</v>
      </c>
      <c r="G17" s="225">
        <f t="shared" si="6"/>
        <v>2345000</v>
      </c>
      <c r="H17" s="227">
        <f t="shared" si="2"/>
        <v>0.18675925925925926</v>
      </c>
      <c r="I17" s="225">
        <v>1650000</v>
      </c>
      <c r="J17" s="225">
        <v>4042500</v>
      </c>
      <c r="K17" s="225">
        <v>1000000</v>
      </c>
      <c r="L17" s="228">
        <f t="shared" si="7"/>
        <v>2.4500000000000002</v>
      </c>
      <c r="M17" s="229">
        <f t="shared" si="8"/>
        <v>3.0560606060606061</v>
      </c>
      <c r="N17" s="226">
        <f t="shared" si="9"/>
        <v>0.80168567178978678</v>
      </c>
      <c r="O17" s="226">
        <f t="shared" si="0"/>
        <v>0.19831432821021319</v>
      </c>
      <c r="P17" s="230">
        <f t="shared" si="4"/>
        <v>0.80168567178978678</v>
      </c>
      <c r="Q17" s="231">
        <f t="shared" si="5"/>
        <v>0.19831432821021319</v>
      </c>
    </row>
    <row r="18" spans="1:17" ht="14.25" customHeight="1" x14ac:dyDescent="0.45">
      <c r="A18" s="245" t="s">
        <v>130</v>
      </c>
      <c r="B18" s="225">
        <v>18000000</v>
      </c>
      <c r="C18" s="253">
        <v>1189334</v>
      </c>
      <c r="D18" s="225">
        <f t="shared" si="3"/>
        <v>1189334</v>
      </c>
      <c r="E18" s="225">
        <v>450000</v>
      </c>
      <c r="F18" s="225">
        <v>1813560</v>
      </c>
      <c r="G18" s="225">
        <f t="shared" si="6"/>
        <v>2263560</v>
      </c>
      <c r="H18" s="227">
        <f t="shared" si="2"/>
        <v>6.6074111111111111E-2</v>
      </c>
      <c r="I18" s="225">
        <v>375238</v>
      </c>
      <c r="J18" s="225">
        <v>919334</v>
      </c>
      <c r="K18" s="225">
        <v>270000</v>
      </c>
      <c r="L18" s="228">
        <f t="shared" si="7"/>
        <v>2.4500023984777659</v>
      </c>
      <c r="M18" s="229">
        <f t="shared" si="8"/>
        <v>3.1695457283110984</v>
      </c>
      <c r="N18" s="226">
        <f t="shared" si="9"/>
        <v>0.77298219003240465</v>
      </c>
      <c r="O18" s="226">
        <f t="shared" si="0"/>
        <v>0.2270178099675953</v>
      </c>
      <c r="P18" s="230">
        <f t="shared" si="4"/>
        <v>0.77298219003240465</v>
      </c>
      <c r="Q18" s="231">
        <f t="shared" si="5"/>
        <v>0.2270178099675953</v>
      </c>
    </row>
    <row r="19" spans="1:17" ht="14.25" customHeight="1" x14ac:dyDescent="0.45">
      <c r="A19" s="245" t="s">
        <v>131</v>
      </c>
      <c r="B19" s="225">
        <v>70000000</v>
      </c>
      <c r="C19" s="253">
        <v>8295000</v>
      </c>
      <c r="D19" s="225">
        <f t="shared" si="3"/>
        <v>21978751</v>
      </c>
      <c r="E19" s="225">
        <v>1700000</v>
      </c>
      <c r="F19" s="225">
        <v>3331060</v>
      </c>
      <c r="G19" s="225">
        <f t="shared" si="1"/>
        <v>5031060</v>
      </c>
      <c r="H19" s="227">
        <f t="shared" si="2"/>
        <v>0.31398215714285715</v>
      </c>
      <c r="I19" s="225">
        <f>2305396+2905980</f>
        <v>5211376</v>
      </c>
      <c r="J19" s="225">
        <v>17728751</v>
      </c>
      <c r="K19" s="225">
        <v>4250000</v>
      </c>
      <c r="L19" s="228">
        <f t="shared" si="7"/>
        <v>3.4019328100678208</v>
      </c>
      <c r="M19" s="229">
        <f t="shared" si="8"/>
        <v>4.2174563877179461</v>
      </c>
      <c r="N19" s="226">
        <f t="shared" si="9"/>
        <v>0.80663141413267747</v>
      </c>
      <c r="O19" s="226">
        <f t="shared" si="0"/>
        <v>0.1933685858673225</v>
      </c>
      <c r="P19" s="230">
        <f t="shared" si="4"/>
        <v>0.80663141413267747</v>
      </c>
      <c r="Q19" s="231">
        <f t="shared" si="5"/>
        <v>0.1933685858673225</v>
      </c>
    </row>
    <row r="20" spans="1:17" ht="14.25" customHeight="1" x14ac:dyDescent="0.45">
      <c r="A20" s="245" t="s">
        <v>132</v>
      </c>
      <c r="B20" s="225">
        <v>18000000</v>
      </c>
      <c r="C20" s="253">
        <v>3420000</v>
      </c>
      <c r="D20" s="225">
        <f t="shared" si="3"/>
        <v>3420000</v>
      </c>
      <c r="E20" s="225">
        <v>255000</v>
      </c>
      <c r="F20" s="225">
        <v>1074000</v>
      </c>
      <c r="G20" s="225">
        <f t="shared" si="1"/>
        <v>1329000</v>
      </c>
      <c r="H20" s="227">
        <f t="shared" si="2"/>
        <v>0.19</v>
      </c>
      <c r="I20" s="225">
        <v>1000000</v>
      </c>
      <c r="J20" s="225">
        <v>3000000</v>
      </c>
      <c r="K20" s="225">
        <f>270000+150000</f>
        <v>420000</v>
      </c>
      <c r="L20" s="228">
        <f t="shared" si="7"/>
        <v>3</v>
      </c>
      <c r="M20" s="229">
        <f t="shared" si="8"/>
        <v>3.42</v>
      </c>
      <c r="N20" s="226">
        <f t="shared" si="9"/>
        <v>0.8771929824561403</v>
      </c>
      <c r="O20" s="226">
        <f t="shared" si="0"/>
        <v>0.12280701754385964</v>
      </c>
      <c r="P20" s="230">
        <f t="shared" si="4"/>
        <v>0.8771929824561403</v>
      </c>
      <c r="Q20" s="231">
        <f t="shared" si="5"/>
        <v>0.12280701754385964</v>
      </c>
    </row>
    <row r="21" spans="1:17" ht="14.25" customHeight="1" x14ac:dyDescent="0.45">
      <c r="A21" s="245" t="s">
        <v>134</v>
      </c>
      <c r="B21" s="225">
        <v>24000000</v>
      </c>
      <c r="C21" s="253">
        <v>6559050</v>
      </c>
      <c r="D21" s="225">
        <f t="shared" si="3"/>
        <v>5529050</v>
      </c>
      <c r="E21" s="225"/>
      <c r="F21" s="225">
        <v>994585</v>
      </c>
      <c r="G21" s="225">
        <f t="shared" si="1"/>
        <v>994585</v>
      </c>
      <c r="H21" s="227">
        <f t="shared" si="2"/>
        <v>0.23037708333333334</v>
      </c>
      <c r="I21" s="225">
        <f>2000000+75000+75000</f>
        <v>2150000</v>
      </c>
      <c r="J21" s="225">
        <f>4619050+183750+356250</f>
        <v>5159050</v>
      </c>
      <c r="K21" s="225">
        <f>300000+70000</f>
        <v>370000</v>
      </c>
      <c r="L21" s="228">
        <f t="shared" si="7"/>
        <v>2.3995581395348835</v>
      </c>
      <c r="M21" s="229">
        <f t="shared" si="8"/>
        <v>2.5716511627906975</v>
      </c>
      <c r="N21" s="226">
        <f t="shared" si="9"/>
        <v>0.93308072815402288</v>
      </c>
      <c r="O21" s="226">
        <f t="shared" si="0"/>
        <v>6.6919271845977152E-2</v>
      </c>
      <c r="P21" s="230">
        <f t="shared" si="4"/>
        <v>0.93308072815402288</v>
      </c>
      <c r="Q21" s="231">
        <f t="shared" si="5"/>
        <v>6.6919271845977152E-2</v>
      </c>
    </row>
    <row r="22" spans="1:17" ht="14.25" customHeight="1" x14ac:dyDescent="0.45">
      <c r="A22" s="245" t="s">
        <v>136</v>
      </c>
      <c r="B22" s="225">
        <v>15000000</v>
      </c>
      <c r="C22" s="253">
        <v>2344405</v>
      </c>
      <c r="D22" s="225">
        <f t="shared" si="3"/>
        <v>2344405</v>
      </c>
      <c r="E22" s="225">
        <v>10000</v>
      </c>
      <c r="F22" s="225">
        <v>1161010</v>
      </c>
      <c r="G22" s="225">
        <f t="shared" si="1"/>
        <v>1171010</v>
      </c>
      <c r="H22" s="227">
        <f t="shared" si="2"/>
        <v>0.15629366666666666</v>
      </c>
      <c r="I22" s="225">
        <v>535000</v>
      </c>
      <c r="J22" s="225">
        <v>1934405</v>
      </c>
      <c r="K22" s="225">
        <f>250000+150000+10000</f>
        <v>410000</v>
      </c>
      <c r="L22" s="228">
        <f t="shared" si="7"/>
        <v>3.6157102803738317</v>
      </c>
      <c r="M22" s="229">
        <f t="shared" si="8"/>
        <v>4.3820654205607479</v>
      </c>
      <c r="N22" s="226">
        <f t="shared" si="9"/>
        <v>0.82511554104346307</v>
      </c>
      <c r="O22" s="226">
        <f t="shared" si="0"/>
        <v>0.17488445895653695</v>
      </c>
      <c r="P22" s="230">
        <f t="shared" si="4"/>
        <v>0.82511554104346307</v>
      </c>
      <c r="Q22" s="231">
        <f t="shared" si="5"/>
        <v>0.17488445895653695</v>
      </c>
    </row>
    <row r="23" spans="1:17" ht="14.25" customHeight="1" x14ac:dyDescent="0.45">
      <c r="A23" s="245" t="s">
        <v>143</v>
      </c>
      <c r="B23" s="225">
        <v>38000000</v>
      </c>
      <c r="C23" s="253">
        <v>13976000</v>
      </c>
      <c r="D23" s="225">
        <f t="shared" si="3"/>
        <v>13976000</v>
      </c>
      <c r="E23" s="225">
        <v>750000</v>
      </c>
      <c r="F23" s="225">
        <v>2240000</v>
      </c>
      <c r="G23" s="225">
        <f t="shared" si="1"/>
        <v>2990000</v>
      </c>
      <c r="H23" s="227">
        <f t="shared" si="2"/>
        <v>0.3677894736842105</v>
      </c>
      <c r="I23" s="225">
        <f>3118385+154077</f>
        <v>3272462</v>
      </c>
      <c r="J23" s="225">
        <f>7860000+375000</f>
        <v>8235000</v>
      </c>
      <c r="K23" s="225">
        <f>5591000+150000</f>
        <v>5741000</v>
      </c>
      <c r="L23" s="228">
        <f t="shared" si="7"/>
        <v>2.516453972574777</v>
      </c>
      <c r="M23" s="229">
        <f t="shared" si="8"/>
        <v>4.2707906157504656</v>
      </c>
      <c r="N23" s="226">
        <f t="shared" si="9"/>
        <v>0.58922438465941618</v>
      </c>
      <c r="O23" s="226">
        <f t="shared" si="0"/>
        <v>0.41077561534058388</v>
      </c>
      <c r="P23" s="230">
        <f t="shared" si="4"/>
        <v>0.58922438465941618</v>
      </c>
      <c r="Q23" s="231">
        <f t="shared" si="5"/>
        <v>0.41077561534058388</v>
      </c>
    </row>
    <row r="24" spans="1:17" ht="14.25" customHeight="1" x14ac:dyDescent="0.45">
      <c r="A24" s="245" t="s">
        <v>145</v>
      </c>
      <c r="B24" s="225">
        <v>30000000</v>
      </c>
      <c r="C24" s="253">
        <v>4420856</v>
      </c>
      <c r="D24" s="225">
        <f t="shared" si="3"/>
        <v>4420856</v>
      </c>
      <c r="E24" s="225">
        <v>530000</v>
      </c>
      <c r="F24" s="225">
        <v>1690000</v>
      </c>
      <c r="G24" s="225">
        <f t="shared" si="1"/>
        <v>2220000</v>
      </c>
      <c r="H24" s="227">
        <f t="shared" si="2"/>
        <v>0.14736186666666667</v>
      </c>
      <c r="I24" s="225">
        <f>638000+400000</f>
        <v>1038000</v>
      </c>
      <c r="J24" s="225">
        <f>1565056+980000</f>
        <v>2545056</v>
      </c>
      <c r="K24" s="225">
        <f>525202+43396+155079+105453+176125+334545+536000</f>
        <v>1875800</v>
      </c>
      <c r="L24" s="228">
        <f t="shared" si="7"/>
        <v>2.4518843930635836</v>
      </c>
      <c r="M24" s="229">
        <f t="shared" si="8"/>
        <v>4.2590134874759151</v>
      </c>
      <c r="N24" s="226">
        <f t="shared" si="9"/>
        <v>0.57569303320442922</v>
      </c>
      <c r="O24" s="226">
        <f t="shared" si="0"/>
        <v>0.42430696679557084</v>
      </c>
      <c r="P24" s="230">
        <f t="shared" si="4"/>
        <v>0.57569303320442922</v>
      </c>
      <c r="Q24" s="231">
        <f t="shared" si="5"/>
        <v>0.42430696679557084</v>
      </c>
    </row>
    <row r="25" spans="1:17" ht="14.25" customHeight="1" x14ac:dyDescent="0.45">
      <c r="A25" s="246" t="s">
        <v>146</v>
      </c>
      <c r="B25" s="225">
        <v>30000000</v>
      </c>
      <c r="C25" s="253">
        <v>6800103</v>
      </c>
      <c r="D25" s="225">
        <f t="shared" si="3"/>
        <v>6800103</v>
      </c>
      <c r="E25" s="225">
        <v>369000</v>
      </c>
      <c r="F25" s="225">
        <v>595000</v>
      </c>
      <c r="G25" s="225">
        <f t="shared" si="1"/>
        <v>964000</v>
      </c>
      <c r="H25" s="227">
        <f t="shared" si="2"/>
        <v>0.22667010000000001</v>
      </c>
      <c r="I25" s="225">
        <f>1236000+540000+152000</f>
        <v>1928000</v>
      </c>
      <c r="J25" s="225">
        <f>3028200+1470000+370903</f>
        <v>4869103</v>
      </c>
      <c r="K25" s="225">
        <f>976000+100000+75000+450000+150000+180000</f>
        <v>1931000</v>
      </c>
      <c r="L25" s="228">
        <f t="shared" si="7"/>
        <v>2.5254683609958506</v>
      </c>
      <c r="M25" s="229">
        <f t="shared" si="8"/>
        <v>3.527024377593361</v>
      </c>
      <c r="N25" s="226">
        <f t="shared" si="9"/>
        <v>0.71603371301875873</v>
      </c>
      <c r="O25" s="226">
        <f t="shared" si="0"/>
        <v>0.28396628698124132</v>
      </c>
      <c r="P25" s="230">
        <f t="shared" si="4"/>
        <v>0.71603371301875873</v>
      </c>
      <c r="Q25" s="231">
        <f t="shared" si="5"/>
        <v>0.28396628698124132</v>
      </c>
    </row>
    <row r="26" spans="1:17" ht="14.25" customHeight="1" x14ac:dyDescent="0.45">
      <c r="A26" s="247" t="s">
        <v>148</v>
      </c>
      <c r="B26" s="232">
        <v>14000000</v>
      </c>
      <c r="C26" s="254">
        <v>2756000</v>
      </c>
      <c r="D26" s="232">
        <f t="shared" si="3"/>
        <v>2756000</v>
      </c>
      <c r="E26" s="232"/>
      <c r="F26" s="232">
        <v>1560000</v>
      </c>
      <c r="G26" s="232">
        <f t="shared" si="1"/>
        <v>1560000</v>
      </c>
      <c r="H26" s="233">
        <f t="shared" si="2"/>
        <v>0.19685714285714287</v>
      </c>
      <c r="I26" s="232">
        <v>800000</v>
      </c>
      <c r="J26" s="232">
        <v>1956000</v>
      </c>
      <c r="K26" s="232">
        <v>800000</v>
      </c>
      <c r="L26" s="234">
        <f t="shared" si="7"/>
        <v>2.4449999999999998</v>
      </c>
      <c r="M26" s="235">
        <f t="shared" si="8"/>
        <v>3.4449999999999998</v>
      </c>
      <c r="N26" s="236">
        <f t="shared" si="9"/>
        <v>0.70972423802612483</v>
      </c>
      <c r="O26" s="236">
        <f t="shared" si="0"/>
        <v>0.29027576197387517</v>
      </c>
      <c r="P26" s="237">
        <f t="shared" si="4"/>
        <v>0.70972423802612483</v>
      </c>
      <c r="Q26" s="238">
        <f t="shared" si="5"/>
        <v>0.29027576197387517</v>
      </c>
    </row>
    <row r="27" spans="1:17" ht="14.25" customHeight="1" x14ac:dyDescent="0.45">
      <c r="A27" s="9"/>
      <c r="B27" s="66"/>
      <c r="C27" s="115"/>
      <c r="D27" s="115"/>
      <c r="E27" s="115"/>
      <c r="F27" s="115"/>
      <c r="G27" s="115">
        <f>SUM(G3:G26)</f>
        <v>58946843</v>
      </c>
      <c r="H27" s="116"/>
      <c r="I27" s="115"/>
      <c r="J27" s="115"/>
      <c r="K27" s="115"/>
      <c r="L27" s="117"/>
      <c r="M27" s="118"/>
      <c r="N27" s="3"/>
      <c r="O27" s="3"/>
      <c r="P27" s="33"/>
      <c r="Q27" s="33"/>
    </row>
    <row r="28" spans="1:17" ht="14.25" customHeight="1" x14ac:dyDescent="0.45">
      <c r="B28" s="66">
        <f>SUM(B3:B26)</f>
        <v>636500000</v>
      </c>
      <c r="C28" s="66"/>
      <c r="D28" s="66"/>
      <c r="E28" s="66"/>
      <c r="F28" s="66"/>
      <c r="G28" s="66"/>
      <c r="H28" s="67">
        <f>SUM(H3:H26)</f>
        <v>4.4204382846047148</v>
      </c>
      <c r="I28" s="66"/>
      <c r="J28" s="66"/>
      <c r="K28" s="66"/>
      <c r="L28" s="82">
        <f>SUM(L3:L26)</f>
        <v>58.944437647761738</v>
      </c>
      <c r="M28" s="83">
        <f>SUM(M3:M26)</f>
        <v>83.718360900010325</v>
      </c>
      <c r="N28" s="3">
        <f>SUM(N3:N26)</f>
        <v>15.999354292890684</v>
      </c>
      <c r="O28" s="3">
        <f>SUM(O3:O26)-O5-O11</f>
        <v>6.0006457071093191</v>
      </c>
    </row>
    <row r="29" spans="1:17" ht="14.25" customHeight="1" x14ac:dyDescent="0.45">
      <c r="B29" s="66"/>
      <c r="C29" s="66"/>
      <c r="D29" s="68"/>
      <c r="E29" s="68"/>
      <c r="F29" s="68"/>
      <c r="G29" s="68"/>
      <c r="H29" s="157">
        <f>H28/24</f>
        <v>0.18418492852519644</v>
      </c>
      <c r="I29" s="66"/>
      <c r="J29" s="66"/>
      <c r="K29" s="66"/>
      <c r="L29" s="81">
        <f>L28/22</f>
        <v>2.6792926203528062</v>
      </c>
      <c r="M29" s="83">
        <f>M28/21</f>
        <v>3.9865886142862061</v>
      </c>
      <c r="N29" s="6">
        <f>N28*100/22</f>
        <v>72.724337694957654</v>
      </c>
    </row>
    <row r="30" spans="1:17" ht="14.25" customHeight="1" x14ac:dyDescent="0.45">
      <c r="B30" s="78"/>
      <c r="C30" s="66"/>
      <c r="D30" s="66"/>
      <c r="E30" s="66"/>
      <c r="F30" s="66"/>
      <c r="G30" s="66"/>
      <c r="H30" s="67"/>
      <c r="I30" s="66"/>
      <c r="J30" s="66"/>
      <c r="K30" s="66" t="s">
        <v>293</v>
      </c>
      <c r="L30" s="82">
        <f>L7+L8+L14</f>
        <v>6.8425834111853465</v>
      </c>
      <c r="M30">
        <f>M8+M9+M14</f>
        <v>12.060137424236185</v>
      </c>
      <c r="N30" s="3"/>
      <c r="O30" s="3"/>
    </row>
    <row r="31" spans="1:17" ht="14.25" customHeight="1" x14ac:dyDescent="0.45">
      <c r="B31" s="66"/>
      <c r="C31" s="66"/>
      <c r="D31" s="66"/>
      <c r="E31" s="66"/>
      <c r="F31" s="66"/>
      <c r="G31" s="66"/>
      <c r="H31" s="67"/>
      <c r="I31" s="66"/>
      <c r="J31" s="66"/>
      <c r="K31" s="66" t="s">
        <v>294</v>
      </c>
      <c r="L31" s="82">
        <f>L28-L30</f>
        <v>52.101854236576393</v>
      </c>
      <c r="M31">
        <f>M28-M30</f>
        <v>71.658223475774136</v>
      </c>
      <c r="N31" s="156">
        <f>(SUM(N3:N26)-N7)/21</f>
        <v>0.71425496632812779</v>
      </c>
      <c r="O31" s="156">
        <f>O28/21</f>
        <v>0.28574503367187232</v>
      </c>
    </row>
    <row r="32" spans="1:17" ht="14.25" customHeight="1" x14ac:dyDescent="0.45">
      <c r="B32" s="66"/>
      <c r="C32" s="66"/>
      <c r="D32" s="66"/>
      <c r="E32" s="66"/>
      <c r="F32" s="66"/>
      <c r="G32" s="66"/>
      <c r="H32" s="67"/>
      <c r="I32" s="66"/>
      <c r="J32" s="66"/>
      <c r="K32" s="66" t="s">
        <v>295</v>
      </c>
      <c r="L32" s="287">
        <f>L31/19</f>
        <v>2.7422028545566524</v>
      </c>
      <c r="M32" s="80">
        <f>M31/18</f>
        <v>3.9810124153207855</v>
      </c>
      <c r="N32" s="3"/>
      <c r="O32" s="3"/>
    </row>
    <row r="33" spans="2:15" ht="14.25" customHeight="1" x14ac:dyDescent="0.45">
      <c r="B33" s="66"/>
      <c r="C33" s="66"/>
      <c r="D33" s="66"/>
      <c r="E33" s="66"/>
      <c r="F33" s="66"/>
      <c r="G33" s="66"/>
      <c r="H33" s="67"/>
      <c r="I33" s="66"/>
      <c r="J33" s="66"/>
      <c r="K33" s="66"/>
      <c r="N33" s="3"/>
      <c r="O33" s="3"/>
    </row>
    <row r="34" spans="2:15" ht="14.25" customHeight="1" x14ac:dyDescent="0.45">
      <c r="B34" s="66"/>
      <c r="C34" s="66"/>
      <c r="D34" s="66"/>
      <c r="E34" s="66"/>
      <c r="F34" s="66"/>
      <c r="G34" s="66"/>
      <c r="H34" s="67"/>
      <c r="I34" s="66"/>
      <c r="J34" s="66"/>
      <c r="K34" s="66"/>
      <c r="N34" s="3"/>
      <c r="O34" s="3"/>
    </row>
    <row r="35" spans="2:15" ht="14.25" customHeight="1" x14ac:dyDescent="0.45">
      <c r="B35" s="66"/>
      <c r="C35" s="66"/>
      <c r="D35" s="66"/>
      <c r="E35" s="66"/>
      <c r="F35" s="66"/>
      <c r="G35" s="66"/>
      <c r="H35" s="67"/>
      <c r="I35" s="66"/>
      <c r="J35" s="66"/>
      <c r="K35" s="66"/>
      <c r="N35" s="3"/>
      <c r="O35" s="3"/>
    </row>
    <row r="36" spans="2:15" ht="14.25" customHeight="1" x14ac:dyDescent="0.45">
      <c r="B36" s="66"/>
      <c r="C36" s="66"/>
      <c r="D36" s="66"/>
      <c r="E36" s="66"/>
      <c r="F36" s="66"/>
      <c r="G36" s="66"/>
      <c r="H36" s="67"/>
      <c r="I36" s="66"/>
      <c r="J36" s="66"/>
      <c r="K36" s="66"/>
      <c r="N36" s="3"/>
      <c r="O36" s="3"/>
    </row>
    <row r="37" spans="2:15" ht="14.25" customHeight="1" x14ac:dyDescent="0.45">
      <c r="B37" s="66"/>
      <c r="C37" s="66"/>
      <c r="D37" s="66"/>
      <c r="E37" s="66"/>
      <c r="F37" s="66"/>
      <c r="G37" s="66"/>
      <c r="H37" s="67"/>
      <c r="I37" s="66"/>
      <c r="J37" s="66"/>
      <c r="K37" s="66"/>
      <c r="N37" s="3"/>
      <c r="O37" s="3"/>
    </row>
    <row r="38" spans="2:15" ht="14.25" customHeight="1" x14ac:dyDescent="0.45">
      <c r="B38" s="66"/>
      <c r="C38" s="66"/>
      <c r="D38" s="66"/>
      <c r="E38" s="66"/>
      <c r="F38" s="66"/>
      <c r="G38" s="66"/>
      <c r="H38" s="67"/>
      <c r="I38" s="66"/>
      <c r="J38" s="66"/>
      <c r="K38" s="66"/>
      <c r="N38" s="3"/>
      <c r="O38" s="3"/>
    </row>
    <row r="39" spans="2:15" ht="14.25" customHeight="1" x14ac:dyDescent="0.45">
      <c r="B39" s="66"/>
      <c r="C39" s="66"/>
      <c r="D39" s="66"/>
      <c r="E39" s="66"/>
      <c r="F39" s="66"/>
      <c r="G39" s="66"/>
      <c r="H39" s="67"/>
      <c r="I39" s="66"/>
      <c r="J39" s="66"/>
      <c r="K39" s="66"/>
      <c r="N39" s="3"/>
      <c r="O39" s="3"/>
    </row>
    <row r="40" spans="2:15" ht="14.25" customHeight="1" x14ac:dyDescent="0.45">
      <c r="B40" s="66"/>
      <c r="C40" s="66"/>
      <c r="D40" s="66"/>
      <c r="E40" s="66"/>
      <c r="F40" s="66"/>
      <c r="G40" s="66"/>
      <c r="H40" s="67"/>
      <c r="I40" s="66"/>
      <c r="J40" s="66"/>
      <c r="K40" s="66"/>
      <c r="N40" s="3"/>
      <c r="O40" s="3"/>
    </row>
    <row r="41" spans="2:15" ht="14.25" customHeight="1" x14ac:dyDescent="0.45">
      <c r="B41" s="66"/>
      <c r="C41" s="66"/>
      <c r="D41" s="66"/>
      <c r="E41" s="66"/>
      <c r="F41" s="66"/>
      <c r="G41" s="66"/>
      <c r="H41" s="67"/>
      <c r="I41" s="66"/>
      <c r="J41" s="66"/>
      <c r="K41" s="66"/>
      <c r="N41" s="3"/>
      <c r="O41" s="3"/>
    </row>
    <row r="42" spans="2:15" ht="14.25" customHeight="1" x14ac:dyDescent="0.45">
      <c r="B42" s="66"/>
      <c r="C42" s="66"/>
      <c r="D42" s="66"/>
      <c r="E42" s="66"/>
      <c r="F42" s="66"/>
      <c r="G42" s="66"/>
      <c r="H42" s="67"/>
      <c r="I42" s="66"/>
      <c r="J42" s="66"/>
      <c r="K42" s="66"/>
      <c r="N42" s="3"/>
      <c r="O42" s="3"/>
    </row>
    <row r="43" spans="2:15" ht="14.25" customHeight="1" x14ac:dyDescent="0.45">
      <c r="B43" s="66"/>
      <c r="C43" s="66"/>
      <c r="D43" s="66"/>
      <c r="E43" s="66"/>
      <c r="F43" s="66"/>
      <c r="G43" s="66"/>
      <c r="H43" s="67"/>
      <c r="I43" s="66"/>
      <c r="J43" s="66"/>
      <c r="K43" s="66"/>
      <c r="N43" s="3"/>
      <c r="O43" s="3"/>
    </row>
    <row r="44" spans="2:15" ht="14.25" customHeight="1" x14ac:dyDescent="0.45">
      <c r="B44" s="66"/>
      <c r="C44" s="66"/>
      <c r="D44" s="66"/>
      <c r="E44" s="66"/>
      <c r="F44" s="66"/>
      <c r="G44" s="66"/>
      <c r="H44" s="67"/>
      <c r="I44" s="66"/>
      <c r="J44" s="66"/>
      <c r="K44" s="66"/>
      <c r="N44" s="3"/>
      <c r="O44" s="3"/>
    </row>
    <row r="45" spans="2:15" ht="14.25" customHeight="1" x14ac:dyDescent="0.45">
      <c r="B45" s="66"/>
      <c r="C45" s="66"/>
      <c r="D45" s="66"/>
      <c r="E45" s="66"/>
      <c r="F45" s="66"/>
      <c r="G45" s="66"/>
      <c r="H45" s="67"/>
      <c r="I45" s="66"/>
      <c r="J45" s="66"/>
      <c r="K45" s="66"/>
      <c r="N45" s="3"/>
      <c r="O45" s="3"/>
    </row>
    <row r="46" spans="2:15" ht="14.25" customHeight="1" x14ac:dyDescent="0.45">
      <c r="B46" s="66"/>
      <c r="C46" s="66"/>
      <c r="D46" s="66"/>
      <c r="E46" s="66"/>
      <c r="F46" s="66"/>
      <c r="G46" s="66"/>
      <c r="H46" s="67"/>
      <c r="I46" s="66"/>
      <c r="J46" s="66"/>
      <c r="K46" s="66"/>
      <c r="N46" s="3"/>
      <c r="O46" s="3"/>
    </row>
    <row r="47" spans="2:15" ht="14.25" customHeight="1" x14ac:dyDescent="0.45">
      <c r="B47" s="66"/>
      <c r="C47" s="66"/>
      <c r="D47" s="66"/>
      <c r="E47" s="66"/>
      <c r="F47" s="66"/>
      <c r="G47" s="66"/>
      <c r="H47" s="67"/>
      <c r="I47" s="66"/>
      <c r="J47" s="66"/>
      <c r="K47" s="66"/>
      <c r="N47" s="3"/>
      <c r="O47" s="3"/>
    </row>
    <row r="48" spans="2:15" ht="14.25" customHeight="1" x14ac:dyDescent="0.45">
      <c r="B48" s="66"/>
      <c r="C48" s="66"/>
      <c r="D48" s="66"/>
      <c r="E48" s="66"/>
      <c r="F48" s="66"/>
      <c r="G48" s="66"/>
      <c r="H48" s="67"/>
      <c r="I48" s="66"/>
      <c r="J48" s="66"/>
      <c r="K48" s="66"/>
      <c r="N48" s="3"/>
      <c r="O48" s="3"/>
    </row>
    <row r="49" spans="2:15" ht="14.25" customHeight="1" x14ac:dyDescent="0.45">
      <c r="B49" s="66"/>
      <c r="C49" s="66"/>
      <c r="D49" s="66"/>
      <c r="E49" s="66"/>
      <c r="F49" s="66"/>
      <c r="G49" s="66"/>
      <c r="H49" s="67"/>
      <c r="I49" s="66"/>
      <c r="J49" s="66"/>
      <c r="K49" s="66"/>
      <c r="N49" s="3"/>
      <c r="O49" s="3"/>
    </row>
    <row r="50" spans="2:15" ht="14.25" customHeight="1" x14ac:dyDescent="0.45">
      <c r="B50" s="66"/>
      <c r="C50" s="66"/>
      <c r="D50" s="66"/>
      <c r="E50" s="66"/>
      <c r="F50" s="66"/>
      <c r="G50" s="66"/>
      <c r="H50" s="67"/>
      <c r="I50" s="66"/>
      <c r="J50" s="66"/>
      <c r="K50" s="66"/>
      <c r="N50" s="3"/>
      <c r="O50" s="3"/>
    </row>
    <row r="51" spans="2:15" ht="14.25" customHeight="1" x14ac:dyDescent="0.45">
      <c r="B51" s="66"/>
      <c r="C51" s="66"/>
      <c r="D51" s="66"/>
      <c r="E51" s="66"/>
      <c r="F51" s="66"/>
      <c r="G51" s="66"/>
      <c r="H51" s="67"/>
      <c r="I51" s="66"/>
      <c r="J51" s="66"/>
      <c r="K51" s="66"/>
      <c r="N51" s="3"/>
      <c r="O51" s="3"/>
    </row>
    <row r="52" spans="2:15" ht="14.25" customHeight="1" x14ac:dyDescent="0.45">
      <c r="B52" s="66"/>
      <c r="C52" s="66"/>
      <c r="D52" s="66"/>
      <c r="E52" s="66"/>
      <c r="F52" s="66"/>
      <c r="G52" s="66"/>
      <c r="H52" s="67"/>
      <c r="I52" s="66"/>
      <c r="J52" s="66"/>
      <c r="K52" s="66"/>
      <c r="N52" s="3"/>
      <c r="O52" s="3"/>
    </row>
    <row r="53" spans="2:15" ht="14.25" customHeight="1" x14ac:dyDescent="0.45">
      <c r="B53" s="66"/>
      <c r="C53" s="66"/>
      <c r="D53" s="66"/>
      <c r="E53" s="66"/>
      <c r="F53" s="66"/>
      <c r="G53" s="66"/>
      <c r="H53" s="67"/>
      <c r="I53" s="66"/>
      <c r="J53" s="66"/>
      <c r="K53" s="66"/>
      <c r="N53" s="3"/>
      <c r="O53" s="3"/>
    </row>
    <row r="54" spans="2:15" ht="14.25" customHeight="1" x14ac:dyDescent="0.45">
      <c r="B54" s="66"/>
      <c r="C54" s="66"/>
      <c r="D54" s="66"/>
      <c r="E54" s="66"/>
      <c r="F54" s="66"/>
      <c r="G54" s="66"/>
      <c r="H54" s="67"/>
      <c r="I54" s="66"/>
      <c r="J54" s="66"/>
      <c r="K54" s="66"/>
      <c r="N54" s="3"/>
      <c r="O54" s="3"/>
    </row>
    <row r="55" spans="2:15" ht="14.25" customHeight="1" x14ac:dyDescent="0.45">
      <c r="B55" s="66"/>
      <c r="C55" s="66"/>
      <c r="D55" s="66"/>
      <c r="E55" s="66"/>
      <c r="F55" s="66"/>
      <c r="G55" s="66"/>
      <c r="H55" s="67"/>
      <c r="I55" s="66"/>
      <c r="J55" s="66"/>
      <c r="K55" s="66"/>
      <c r="N55" s="3"/>
      <c r="O55" s="3"/>
    </row>
    <row r="56" spans="2:15" ht="14.25" customHeight="1" x14ac:dyDescent="0.45">
      <c r="B56" s="66"/>
      <c r="C56" s="66"/>
      <c r="D56" s="66"/>
      <c r="E56" s="66"/>
      <c r="F56" s="66"/>
      <c r="G56" s="66"/>
      <c r="H56" s="67"/>
      <c r="I56" s="66"/>
      <c r="J56" s="66"/>
      <c r="K56" s="66"/>
      <c r="N56" s="3"/>
      <c r="O56" s="3"/>
    </row>
    <row r="57" spans="2:15" ht="14.25" customHeight="1" x14ac:dyDescent="0.45">
      <c r="B57" s="66"/>
      <c r="C57" s="66"/>
      <c r="D57" s="66"/>
      <c r="E57" s="66"/>
      <c r="F57" s="66"/>
      <c r="G57" s="66"/>
      <c r="H57" s="67"/>
      <c r="I57" s="66"/>
      <c r="J57" s="66"/>
      <c r="K57" s="66"/>
      <c r="N57" s="3"/>
      <c r="O57" s="3"/>
    </row>
    <row r="58" spans="2:15" ht="14.25" customHeight="1" x14ac:dyDescent="0.45">
      <c r="B58" s="66"/>
      <c r="C58" s="66"/>
      <c r="D58" s="66"/>
      <c r="E58" s="66"/>
      <c r="F58" s="66"/>
      <c r="G58" s="66"/>
      <c r="H58" s="67"/>
      <c r="I58" s="66"/>
      <c r="J58" s="66"/>
      <c r="K58" s="66"/>
      <c r="N58" s="3"/>
      <c r="O58" s="3"/>
    </row>
    <row r="59" spans="2:15" ht="14.25" customHeight="1" x14ac:dyDescent="0.45">
      <c r="B59" s="66"/>
      <c r="C59" s="66"/>
      <c r="D59" s="66"/>
      <c r="E59" s="66"/>
      <c r="F59" s="66"/>
      <c r="G59" s="66"/>
      <c r="H59" s="67"/>
      <c r="I59" s="66"/>
      <c r="J59" s="66"/>
      <c r="K59" s="66"/>
      <c r="N59" s="3"/>
      <c r="O59" s="3"/>
    </row>
    <row r="60" spans="2:15" ht="14.25" customHeight="1" x14ac:dyDescent="0.45">
      <c r="B60" s="66"/>
      <c r="C60" s="66"/>
      <c r="D60" s="66"/>
      <c r="E60" s="66"/>
      <c r="F60" s="66"/>
      <c r="G60" s="66"/>
      <c r="H60" s="67"/>
      <c r="I60" s="66"/>
      <c r="J60" s="66"/>
      <c r="K60" s="66"/>
      <c r="N60" s="3"/>
      <c r="O60" s="3"/>
    </row>
    <row r="61" spans="2:15" ht="14.25" customHeight="1" x14ac:dyDescent="0.45">
      <c r="B61" s="66"/>
      <c r="C61" s="66"/>
      <c r="D61" s="66"/>
      <c r="E61" s="66"/>
      <c r="F61" s="66"/>
      <c r="G61" s="66"/>
      <c r="H61" s="67"/>
      <c r="I61" s="66"/>
      <c r="J61" s="66"/>
      <c r="K61" s="66"/>
      <c r="N61" s="3"/>
      <c r="O61" s="3"/>
    </row>
    <row r="62" spans="2:15" ht="14.25" customHeight="1" x14ac:dyDescent="0.45">
      <c r="B62" s="66"/>
      <c r="C62" s="66"/>
      <c r="D62" s="66"/>
      <c r="E62" s="66"/>
      <c r="F62" s="66"/>
      <c r="G62" s="66"/>
      <c r="H62" s="67"/>
      <c r="I62" s="66"/>
      <c r="J62" s="66"/>
      <c r="K62" s="66"/>
      <c r="N62" s="3"/>
      <c r="O62" s="3"/>
    </row>
    <row r="63" spans="2:15" ht="14.25" customHeight="1" x14ac:dyDescent="0.45">
      <c r="B63" s="66"/>
      <c r="C63" s="66"/>
      <c r="D63" s="66"/>
      <c r="E63" s="66"/>
      <c r="F63" s="66"/>
      <c r="G63" s="66"/>
      <c r="H63" s="67"/>
      <c r="I63" s="66"/>
      <c r="J63" s="66"/>
      <c r="K63" s="66"/>
      <c r="N63" s="3"/>
      <c r="O63" s="3"/>
    </row>
    <row r="64" spans="2:15" ht="14.25" customHeight="1" x14ac:dyDescent="0.45">
      <c r="B64" s="66"/>
      <c r="C64" s="66"/>
      <c r="D64" s="66"/>
      <c r="E64" s="66"/>
      <c r="F64" s="66"/>
      <c r="G64" s="66"/>
      <c r="H64" s="67"/>
      <c r="I64" s="66"/>
      <c r="J64" s="66"/>
      <c r="K64" s="66"/>
      <c r="N64" s="3"/>
      <c r="O64" s="3"/>
    </row>
    <row r="65" spans="2:15" ht="14.25" customHeight="1" x14ac:dyDescent="0.45">
      <c r="B65" s="66"/>
      <c r="C65" s="66"/>
      <c r="D65" s="66"/>
      <c r="E65" s="66"/>
      <c r="F65" s="66"/>
      <c r="G65" s="66"/>
      <c r="H65" s="67"/>
      <c r="I65" s="66"/>
      <c r="J65" s="66"/>
      <c r="K65" s="66"/>
      <c r="N65" s="3"/>
      <c r="O65" s="3"/>
    </row>
    <row r="66" spans="2:15" ht="14.25" customHeight="1" x14ac:dyDescent="0.45">
      <c r="B66" s="66"/>
      <c r="C66" s="66"/>
      <c r="D66" s="66"/>
      <c r="E66" s="66"/>
      <c r="F66" s="66"/>
      <c r="G66" s="66"/>
      <c r="H66" s="67"/>
      <c r="I66" s="66"/>
      <c r="J66" s="66"/>
      <c r="K66" s="66"/>
      <c r="N66" s="3"/>
      <c r="O66" s="3"/>
    </row>
    <row r="67" spans="2:15" ht="14.25" customHeight="1" x14ac:dyDescent="0.45">
      <c r="B67" s="66"/>
      <c r="C67" s="66"/>
      <c r="D67" s="66"/>
      <c r="E67" s="66"/>
      <c r="F67" s="66"/>
      <c r="G67" s="66"/>
      <c r="H67" s="67"/>
      <c r="I67" s="66"/>
      <c r="J67" s="66"/>
      <c r="K67" s="66"/>
      <c r="N67" s="3"/>
      <c r="O67" s="3"/>
    </row>
    <row r="68" spans="2:15" ht="14.25" customHeight="1" x14ac:dyDescent="0.45">
      <c r="B68" s="66"/>
      <c r="C68" s="66"/>
      <c r="D68" s="66"/>
      <c r="E68" s="66"/>
      <c r="F68" s="66"/>
      <c r="G68" s="66"/>
      <c r="H68" s="67"/>
      <c r="I68" s="66"/>
      <c r="J68" s="66"/>
      <c r="K68" s="66"/>
      <c r="N68" s="3"/>
      <c r="O68" s="3"/>
    </row>
    <row r="69" spans="2:15" ht="14.25" customHeight="1" x14ac:dyDescent="0.45">
      <c r="B69" s="66"/>
      <c r="C69" s="66"/>
      <c r="D69" s="66"/>
      <c r="E69" s="66"/>
      <c r="F69" s="66"/>
      <c r="G69" s="66"/>
      <c r="H69" s="67"/>
      <c r="I69" s="66"/>
      <c r="J69" s="66"/>
      <c r="K69" s="66"/>
      <c r="N69" s="3"/>
      <c r="O69" s="3"/>
    </row>
    <row r="70" spans="2:15" ht="14.25" customHeight="1" x14ac:dyDescent="0.45">
      <c r="B70" s="66"/>
      <c r="C70" s="66"/>
      <c r="D70" s="66"/>
      <c r="E70" s="66"/>
      <c r="F70" s="66"/>
      <c r="G70" s="66"/>
      <c r="H70" s="67"/>
      <c r="I70" s="66"/>
      <c r="J70" s="66"/>
      <c r="K70" s="66"/>
      <c r="N70" s="3"/>
      <c r="O70" s="3"/>
    </row>
    <row r="71" spans="2:15" ht="14.25" customHeight="1" x14ac:dyDescent="0.45">
      <c r="B71" s="66"/>
      <c r="C71" s="66"/>
      <c r="D71" s="66"/>
      <c r="E71" s="66"/>
      <c r="F71" s="66"/>
      <c r="G71" s="66"/>
      <c r="H71" s="67"/>
      <c r="I71" s="66"/>
      <c r="J71" s="66"/>
      <c r="K71" s="66"/>
      <c r="N71" s="3"/>
      <c r="O71" s="3"/>
    </row>
    <row r="72" spans="2:15" ht="14.25" customHeight="1" x14ac:dyDescent="0.45">
      <c r="B72" s="66"/>
      <c r="C72" s="66"/>
      <c r="D72" s="66"/>
      <c r="E72" s="66"/>
      <c r="F72" s="66"/>
      <c r="G72" s="66"/>
      <c r="H72" s="67"/>
      <c r="I72" s="66"/>
      <c r="J72" s="66"/>
      <c r="K72" s="66"/>
      <c r="N72" s="3"/>
      <c r="O72" s="3"/>
    </row>
    <row r="73" spans="2:15" ht="14.25" customHeight="1" x14ac:dyDescent="0.45">
      <c r="B73" s="66"/>
      <c r="C73" s="66"/>
      <c r="D73" s="66"/>
      <c r="E73" s="66"/>
      <c r="F73" s="66"/>
      <c r="G73" s="66"/>
      <c r="H73" s="67"/>
      <c r="I73" s="66"/>
      <c r="J73" s="66"/>
      <c r="K73" s="66"/>
      <c r="N73" s="3"/>
      <c r="O73" s="3"/>
    </row>
    <row r="74" spans="2:15" ht="14.25" customHeight="1" x14ac:dyDescent="0.45">
      <c r="B74" s="66"/>
      <c r="C74" s="66"/>
      <c r="D74" s="66"/>
      <c r="E74" s="66"/>
      <c r="F74" s="66"/>
      <c r="G74" s="66"/>
      <c r="H74" s="67"/>
      <c r="I74" s="66"/>
      <c r="J74" s="66"/>
      <c r="K74" s="66"/>
      <c r="N74" s="3"/>
      <c r="O74" s="3"/>
    </row>
    <row r="75" spans="2:15" ht="14.25" customHeight="1" x14ac:dyDescent="0.45">
      <c r="B75" s="66"/>
      <c r="C75" s="66"/>
      <c r="D75" s="66"/>
      <c r="E75" s="66"/>
      <c r="F75" s="66"/>
      <c r="G75" s="66"/>
      <c r="H75" s="67"/>
      <c r="I75" s="66"/>
      <c r="J75" s="66"/>
      <c r="K75" s="66"/>
      <c r="N75" s="3"/>
      <c r="O75" s="3"/>
    </row>
    <row r="76" spans="2:15" ht="14.25" customHeight="1" x14ac:dyDescent="0.45">
      <c r="B76" s="66"/>
      <c r="C76" s="66"/>
      <c r="D76" s="66"/>
      <c r="E76" s="66"/>
      <c r="F76" s="66"/>
      <c r="G76" s="66"/>
      <c r="H76" s="67"/>
      <c r="I76" s="66"/>
      <c r="J76" s="66"/>
      <c r="K76" s="66"/>
      <c r="N76" s="3"/>
      <c r="O76" s="3"/>
    </row>
    <row r="77" spans="2:15" ht="14.25" customHeight="1" x14ac:dyDescent="0.45">
      <c r="B77" s="66"/>
      <c r="C77" s="66"/>
      <c r="D77" s="66"/>
      <c r="E77" s="66"/>
      <c r="F77" s="66"/>
      <c r="G77" s="66"/>
      <c r="H77" s="67"/>
      <c r="I77" s="66"/>
      <c r="J77" s="66"/>
      <c r="K77" s="66"/>
      <c r="N77" s="3"/>
      <c r="O77" s="3"/>
    </row>
    <row r="78" spans="2:15" ht="14.25" customHeight="1" x14ac:dyDescent="0.45">
      <c r="B78" s="66"/>
      <c r="C78" s="66"/>
      <c r="D78" s="66"/>
      <c r="E78" s="66"/>
      <c r="F78" s="66"/>
      <c r="G78" s="66"/>
      <c r="H78" s="67"/>
      <c r="I78" s="66"/>
      <c r="J78" s="66"/>
      <c r="K78" s="66"/>
      <c r="N78" s="3"/>
      <c r="O78" s="3"/>
    </row>
    <row r="79" spans="2:15" ht="14.25" customHeight="1" x14ac:dyDescent="0.45">
      <c r="B79" s="66"/>
      <c r="C79" s="66"/>
      <c r="D79" s="66"/>
      <c r="E79" s="66"/>
      <c r="F79" s="66"/>
      <c r="G79" s="66"/>
      <c r="H79" s="67"/>
      <c r="I79" s="66"/>
      <c r="J79" s="66"/>
      <c r="K79" s="66"/>
      <c r="N79" s="3"/>
      <c r="O79" s="3"/>
    </row>
    <row r="80" spans="2:15" ht="14.25" customHeight="1" x14ac:dyDescent="0.45">
      <c r="B80" s="66"/>
      <c r="C80" s="66"/>
      <c r="D80" s="66"/>
      <c r="E80" s="66"/>
      <c r="F80" s="66"/>
      <c r="G80" s="66"/>
      <c r="H80" s="67"/>
      <c r="I80" s="66"/>
      <c r="J80" s="66"/>
      <c r="K80" s="66"/>
      <c r="N80" s="3"/>
      <c r="O80" s="3"/>
    </row>
    <row r="81" spans="2:15" ht="14.25" customHeight="1" x14ac:dyDescent="0.45">
      <c r="B81" s="66"/>
      <c r="C81" s="66"/>
      <c r="D81" s="66"/>
      <c r="E81" s="66"/>
      <c r="F81" s="66"/>
      <c r="G81" s="66"/>
      <c r="H81" s="67"/>
      <c r="I81" s="66"/>
      <c r="J81" s="66"/>
      <c r="K81" s="66"/>
      <c r="N81" s="3"/>
      <c r="O81" s="3"/>
    </row>
    <row r="82" spans="2:15" ht="14.25" customHeight="1" x14ac:dyDescent="0.45">
      <c r="B82" s="66"/>
      <c r="C82" s="66"/>
      <c r="D82" s="66"/>
      <c r="E82" s="66"/>
      <c r="F82" s="66"/>
      <c r="G82" s="66"/>
      <c r="H82" s="67"/>
      <c r="I82" s="66"/>
      <c r="J82" s="66"/>
      <c r="K82" s="66"/>
      <c r="N82" s="3"/>
      <c r="O82" s="3"/>
    </row>
    <row r="83" spans="2:15" ht="14.25" customHeight="1" x14ac:dyDescent="0.45">
      <c r="B83" s="66"/>
      <c r="C83" s="66"/>
      <c r="D83" s="66"/>
      <c r="E83" s="66"/>
      <c r="F83" s="66"/>
      <c r="G83" s="66"/>
      <c r="H83" s="67"/>
      <c r="I83" s="66"/>
      <c r="J83" s="66"/>
      <c r="K83" s="66"/>
      <c r="N83" s="3"/>
      <c r="O83" s="3"/>
    </row>
    <row r="84" spans="2:15" ht="14.25" customHeight="1" x14ac:dyDescent="0.45">
      <c r="B84" s="66"/>
      <c r="C84" s="66"/>
      <c r="D84" s="66"/>
      <c r="E84" s="66"/>
      <c r="F84" s="66"/>
      <c r="G84" s="66"/>
      <c r="H84" s="67"/>
      <c r="I84" s="66"/>
      <c r="J84" s="66"/>
      <c r="K84" s="66"/>
      <c r="N84" s="3"/>
      <c r="O84" s="3"/>
    </row>
    <row r="85" spans="2:15" ht="14.25" customHeight="1" x14ac:dyDescent="0.45">
      <c r="B85" s="66"/>
      <c r="C85" s="66"/>
      <c r="D85" s="66"/>
      <c r="E85" s="66"/>
      <c r="F85" s="66"/>
      <c r="G85" s="66"/>
      <c r="H85" s="67"/>
      <c r="I85" s="66"/>
      <c r="J85" s="66"/>
      <c r="K85" s="66"/>
      <c r="N85" s="3"/>
      <c r="O85" s="3"/>
    </row>
    <row r="86" spans="2:15" ht="14.25" customHeight="1" x14ac:dyDescent="0.45">
      <c r="B86" s="66"/>
      <c r="C86" s="66"/>
      <c r="D86" s="66"/>
      <c r="E86" s="66"/>
      <c r="F86" s="66"/>
      <c r="G86" s="66"/>
      <c r="H86" s="67"/>
      <c r="I86" s="66"/>
      <c r="J86" s="66"/>
      <c r="K86" s="66"/>
      <c r="N86" s="3"/>
      <c r="O86" s="3"/>
    </row>
    <row r="87" spans="2:15" ht="14.25" customHeight="1" x14ac:dyDescent="0.45">
      <c r="B87" s="66"/>
      <c r="C87" s="66"/>
      <c r="D87" s="66"/>
      <c r="E87" s="66"/>
      <c r="F87" s="66"/>
      <c r="G87" s="66"/>
      <c r="H87" s="67"/>
      <c r="I87" s="66"/>
      <c r="J87" s="66"/>
      <c r="K87" s="66"/>
      <c r="N87" s="3"/>
      <c r="O87" s="3"/>
    </row>
    <row r="88" spans="2:15" ht="14.25" customHeight="1" x14ac:dyDescent="0.45">
      <c r="B88" s="66"/>
      <c r="C88" s="66"/>
      <c r="D88" s="66"/>
      <c r="E88" s="66"/>
      <c r="F88" s="66"/>
      <c r="G88" s="66"/>
      <c r="H88" s="67"/>
      <c r="I88" s="66"/>
      <c r="J88" s="66"/>
      <c r="K88" s="66"/>
      <c r="N88" s="3"/>
      <c r="O88" s="3"/>
    </row>
    <row r="89" spans="2:15" ht="14.25" customHeight="1" x14ac:dyDescent="0.45">
      <c r="B89" s="66"/>
      <c r="C89" s="66"/>
      <c r="D89" s="66"/>
      <c r="E89" s="66"/>
      <c r="F89" s="66"/>
      <c r="G89" s="66"/>
      <c r="H89" s="67"/>
      <c r="I89" s="66"/>
      <c r="J89" s="66"/>
      <c r="K89" s="66"/>
      <c r="N89" s="3"/>
      <c r="O89" s="3"/>
    </row>
    <row r="90" spans="2:15" ht="14.25" customHeight="1" x14ac:dyDescent="0.45">
      <c r="B90" s="66"/>
      <c r="C90" s="66"/>
      <c r="D90" s="66"/>
      <c r="E90" s="66"/>
      <c r="F90" s="66"/>
      <c r="G90" s="66"/>
      <c r="H90" s="67"/>
      <c r="I90" s="66"/>
      <c r="J90" s="66"/>
      <c r="K90" s="66"/>
      <c r="N90" s="3"/>
      <c r="O90" s="3"/>
    </row>
    <row r="91" spans="2:15" ht="14.25" customHeight="1" x14ac:dyDescent="0.45">
      <c r="B91" s="66"/>
      <c r="C91" s="66"/>
      <c r="D91" s="66"/>
      <c r="E91" s="66"/>
      <c r="F91" s="66"/>
      <c r="G91" s="66"/>
      <c r="H91" s="67"/>
      <c r="I91" s="66"/>
      <c r="J91" s="66"/>
      <c r="K91" s="66"/>
      <c r="N91" s="3"/>
      <c r="O91" s="3"/>
    </row>
    <row r="92" spans="2:15" ht="14.25" customHeight="1" x14ac:dyDescent="0.45">
      <c r="B92" s="66"/>
      <c r="C92" s="66"/>
      <c r="D92" s="66"/>
      <c r="E92" s="66"/>
      <c r="F92" s="66"/>
      <c r="G92" s="66"/>
      <c r="H92" s="67"/>
      <c r="I92" s="66"/>
      <c r="J92" s="66"/>
      <c r="K92" s="66"/>
      <c r="N92" s="3"/>
      <c r="O92" s="3"/>
    </row>
    <row r="93" spans="2:15" ht="14.25" customHeight="1" x14ac:dyDescent="0.45">
      <c r="B93" s="66"/>
      <c r="C93" s="66"/>
      <c r="D93" s="66"/>
      <c r="E93" s="66"/>
      <c r="F93" s="66"/>
      <c r="G93" s="66"/>
      <c r="H93" s="67"/>
      <c r="I93" s="66"/>
      <c r="J93" s="66"/>
      <c r="K93" s="66"/>
      <c r="N93" s="3"/>
      <c r="O93" s="3"/>
    </row>
    <row r="94" spans="2:15" ht="14.25" customHeight="1" x14ac:dyDescent="0.45">
      <c r="B94" s="66"/>
      <c r="C94" s="66"/>
      <c r="D94" s="66"/>
      <c r="E94" s="66"/>
      <c r="F94" s="66"/>
      <c r="G94" s="66"/>
      <c r="H94" s="67"/>
      <c r="I94" s="66"/>
      <c r="J94" s="66"/>
      <c r="K94" s="66"/>
      <c r="N94" s="3"/>
      <c r="O94" s="3"/>
    </row>
    <row r="95" spans="2:15" ht="14.25" customHeight="1" x14ac:dyDescent="0.45">
      <c r="B95" s="66"/>
      <c r="C95" s="66"/>
      <c r="D95" s="66"/>
      <c r="E95" s="66"/>
      <c r="F95" s="66"/>
      <c r="G95" s="66"/>
      <c r="H95" s="67"/>
      <c r="I95" s="66"/>
      <c r="J95" s="66"/>
      <c r="K95" s="66"/>
      <c r="N95" s="3"/>
      <c r="O95" s="3"/>
    </row>
    <row r="96" spans="2:15" ht="14.25" customHeight="1" x14ac:dyDescent="0.45">
      <c r="B96" s="66"/>
      <c r="C96" s="66"/>
      <c r="D96" s="66"/>
      <c r="E96" s="66"/>
      <c r="F96" s="66"/>
      <c r="G96" s="66"/>
      <c r="H96" s="67"/>
      <c r="I96" s="66"/>
      <c r="J96" s="66"/>
      <c r="K96" s="66"/>
      <c r="N96" s="3"/>
      <c r="O96" s="3"/>
    </row>
    <row r="97" spans="2:15" ht="14.25" customHeight="1" x14ac:dyDescent="0.45">
      <c r="B97" s="66"/>
      <c r="C97" s="66"/>
      <c r="D97" s="66"/>
      <c r="E97" s="66"/>
      <c r="F97" s="66"/>
      <c r="G97" s="66"/>
      <c r="H97" s="67"/>
      <c r="I97" s="66"/>
      <c r="J97" s="66"/>
      <c r="K97" s="66"/>
      <c r="N97" s="3"/>
      <c r="O97" s="3"/>
    </row>
    <row r="98" spans="2:15" ht="14.25" customHeight="1" x14ac:dyDescent="0.45">
      <c r="B98" s="66"/>
      <c r="C98" s="66"/>
      <c r="D98" s="66"/>
      <c r="E98" s="66"/>
      <c r="F98" s="66"/>
      <c r="G98" s="66"/>
      <c r="H98" s="67"/>
      <c r="I98" s="66"/>
      <c r="J98" s="66"/>
      <c r="K98" s="66"/>
      <c r="N98" s="3"/>
      <c r="O98" s="3"/>
    </row>
    <row r="99" spans="2:15" ht="14.25" customHeight="1" x14ac:dyDescent="0.45">
      <c r="B99" s="66"/>
      <c r="C99" s="66"/>
      <c r="D99" s="66"/>
      <c r="E99" s="66"/>
      <c r="F99" s="66"/>
      <c r="G99" s="66"/>
      <c r="H99" s="67"/>
      <c r="I99" s="66"/>
      <c r="J99" s="66"/>
      <c r="K99" s="66"/>
      <c r="N99" s="3"/>
      <c r="O99" s="3"/>
    </row>
    <row r="100" spans="2:15" ht="14.25" customHeight="1" x14ac:dyDescent="0.45">
      <c r="B100" s="66"/>
      <c r="C100" s="66"/>
      <c r="D100" s="66"/>
      <c r="E100" s="66"/>
      <c r="F100" s="66"/>
      <c r="G100" s="66"/>
      <c r="H100" s="67"/>
      <c r="I100" s="66"/>
      <c r="J100" s="66"/>
      <c r="K100" s="66"/>
      <c r="N100" s="3"/>
      <c r="O100" s="3"/>
    </row>
    <row r="101" spans="2:15" ht="14.25" customHeight="1" x14ac:dyDescent="0.45">
      <c r="B101" s="66"/>
      <c r="C101" s="66"/>
      <c r="D101" s="66"/>
      <c r="E101" s="66"/>
      <c r="F101" s="66"/>
      <c r="G101" s="66"/>
      <c r="H101" s="67"/>
      <c r="I101" s="66"/>
      <c r="J101" s="66"/>
      <c r="K101" s="66"/>
      <c r="N101" s="3"/>
      <c r="O101" s="3"/>
    </row>
    <row r="102" spans="2:15" ht="14.25" customHeight="1" x14ac:dyDescent="0.45">
      <c r="B102" s="66"/>
      <c r="C102" s="66"/>
      <c r="D102" s="66"/>
      <c r="E102" s="66"/>
      <c r="F102" s="66"/>
      <c r="G102" s="66"/>
      <c r="H102" s="67"/>
      <c r="I102" s="66"/>
      <c r="J102" s="66"/>
      <c r="K102" s="66"/>
      <c r="N102" s="3"/>
      <c r="O102" s="3"/>
    </row>
    <row r="103" spans="2:15" ht="14.25" customHeight="1" x14ac:dyDescent="0.45">
      <c r="B103" s="66"/>
      <c r="C103" s="66"/>
      <c r="D103" s="66"/>
      <c r="E103" s="66"/>
      <c r="F103" s="66"/>
      <c r="G103" s="66"/>
      <c r="H103" s="67"/>
      <c r="I103" s="66"/>
      <c r="J103" s="66"/>
      <c r="K103" s="66"/>
      <c r="N103" s="3"/>
      <c r="O103" s="3"/>
    </row>
    <row r="104" spans="2:15" ht="14.25" customHeight="1" x14ac:dyDescent="0.45">
      <c r="B104" s="66"/>
      <c r="C104" s="66"/>
      <c r="D104" s="66"/>
      <c r="E104" s="66"/>
      <c r="F104" s="66"/>
      <c r="G104" s="66"/>
      <c r="H104" s="67"/>
      <c r="I104" s="66"/>
      <c r="J104" s="66"/>
      <c r="K104" s="66"/>
      <c r="N104" s="3"/>
      <c r="O104" s="3"/>
    </row>
    <row r="105" spans="2:15" ht="14.25" customHeight="1" x14ac:dyDescent="0.45">
      <c r="B105" s="66"/>
      <c r="C105" s="66"/>
      <c r="D105" s="66"/>
      <c r="E105" s="66"/>
      <c r="F105" s="66"/>
      <c r="G105" s="66"/>
      <c r="H105" s="67"/>
      <c r="I105" s="66"/>
      <c r="J105" s="66"/>
      <c r="K105" s="66"/>
      <c r="N105" s="3"/>
      <c r="O105" s="3"/>
    </row>
    <row r="106" spans="2:15" ht="14.25" customHeight="1" x14ac:dyDescent="0.45">
      <c r="B106" s="66"/>
      <c r="C106" s="66"/>
      <c r="D106" s="66"/>
      <c r="E106" s="66"/>
      <c r="F106" s="66"/>
      <c r="G106" s="66"/>
      <c r="H106" s="67"/>
      <c r="I106" s="66"/>
      <c r="J106" s="66"/>
      <c r="K106" s="66"/>
      <c r="N106" s="3"/>
      <c r="O106" s="3"/>
    </row>
    <row r="107" spans="2:15" ht="14.25" customHeight="1" x14ac:dyDescent="0.45">
      <c r="B107" s="66"/>
      <c r="C107" s="66"/>
      <c r="D107" s="66"/>
      <c r="E107" s="66"/>
      <c r="F107" s="66"/>
      <c r="G107" s="66"/>
      <c r="H107" s="67"/>
      <c r="I107" s="66"/>
      <c r="J107" s="66"/>
      <c r="K107" s="66"/>
      <c r="N107" s="3"/>
      <c r="O107" s="3"/>
    </row>
    <row r="108" spans="2:15" ht="14.25" customHeight="1" x14ac:dyDescent="0.45">
      <c r="B108" s="66"/>
      <c r="C108" s="66"/>
      <c r="D108" s="66"/>
      <c r="E108" s="66"/>
      <c r="F108" s="66"/>
      <c r="G108" s="66"/>
      <c r="H108" s="67"/>
      <c r="I108" s="66"/>
      <c r="J108" s="66"/>
      <c r="K108" s="66"/>
      <c r="N108" s="3"/>
      <c r="O108" s="3"/>
    </row>
    <row r="109" spans="2:15" ht="14.25" customHeight="1" x14ac:dyDescent="0.45">
      <c r="B109" s="66"/>
      <c r="C109" s="66"/>
      <c r="D109" s="66"/>
      <c r="E109" s="66"/>
      <c r="F109" s="66"/>
      <c r="G109" s="66"/>
      <c r="H109" s="67"/>
      <c r="I109" s="66"/>
      <c r="J109" s="66"/>
      <c r="K109" s="66"/>
      <c r="N109" s="3"/>
      <c r="O109" s="3"/>
    </row>
    <row r="110" spans="2:15" ht="14.25" customHeight="1" x14ac:dyDescent="0.45">
      <c r="B110" s="66"/>
      <c r="C110" s="66"/>
      <c r="D110" s="66"/>
      <c r="E110" s="66"/>
      <c r="F110" s="66"/>
      <c r="G110" s="66"/>
      <c r="H110" s="67"/>
      <c r="I110" s="66"/>
      <c r="J110" s="66"/>
      <c r="K110" s="66"/>
      <c r="N110" s="3"/>
      <c r="O110" s="3"/>
    </row>
    <row r="111" spans="2:15" ht="14.25" customHeight="1" x14ac:dyDescent="0.45">
      <c r="B111" s="66"/>
      <c r="C111" s="66"/>
      <c r="D111" s="66"/>
      <c r="E111" s="66"/>
      <c r="F111" s="66"/>
      <c r="G111" s="66"/>
      <c r="H111" s="67"/>
      <c r="I111" s="66"/>
      <c r="J111" s="66"/>
      <c r="K111" s="66"/>
      <c r="N111" s="3"/>
      <c r="O111" s="3"/>
    </row>
    <row r="112" spans="2:15" ht="14.25" customHeight="1" x14ac:dyDescent="0.45">
      <c r="B112" s="66"/>
      <c r="C112" s="66"/>
      <c r="D112" s="66"/>
      <c r="E112" s="66"/>
      <c r="F112" s="66"/>
      <c r="G112" s="66"/>
      <c r="H112" s="67"/>
      <c r="I112" s="66"/>
      <c r="J112" s="66"/>
      <c r="K112" s="66"/>
      <c r="N112" s="3"/>
      <c r="O112" s="3"/>
    </row>
    <row r="113" spans="2:15" ht="14.25" customHeight="1" x14ac:dyDescent="0.45">
      <c r="B113" s="66"/>
      <c r="C113" s="66"/>
      <c r="D113" s="66"/>
      <c r="E113" s="66"/>
      <c r="F113" s="66"/>
      <c r="G113" s="66"/>
      <c r="H113" s="67"/>
      <c r="I113" s="66"/>
      <c r="J113" s="66"/>
      <c r="K113" s="66"/>
      <c r="N113" s="3"/>
      <c r="O113" s="3"/>
    </row>
    <row r="114" spans="2:15" ht="14.25" customHeight="1" x14ac:dyDescent="0.45">
      <c r="B114" s="66"/>
      <c r="C114" s="66"/>
      <c r="D114" s="66"/>
      <c r="E114" s="66"/>
      <c r="F114" s="66"/>
      <c r="G114" s="66"/>
      <c r="H114" s="67"/>
      <c r="I114" s="66"/>
      <c r="J114" s="66"/>
      <c r="K114" s="66"/>
      <c r="N114" s="3"/>
      <c r="O114" s="3"/>
    </row>
    <row r="115" spans="2:15" ht="14.25" customHeight="1" x14ac:dyDescent="0.45">
      <c r="B115" s="66"/>
      <c r="C115" s="66"/>
      <c r="D115" s="66"/>
      <c r="E115" s="66"/>
      <c r="F115" s="66"/>
      <c r="G115" s="66"/>
      <c r="H115" s="67"/>
      <c r="I115" s="66"/>
      <c r="J115" s="66"/>
      <c r="K115" s="66"/>
      <c r="N115" s="3"/>
      <c r="O115" s="3"/>
    </row>
    <row r="116" spans="2:15" ht="14.25" customHeight="1" x14ac:dyDescent="0.45">
      <c r="B116" s="66"/>
      <c r="C116" s="66"/>
      <c r="D116" s="66"/>
      <c r="E116" s="66"/>
      <c r="F116" s="66"/>
      <c r="G116" s="66"/>
      <c r="H116" s="67"/>
      <c r="I116" s="66"/>
      <c r="J116" s="66"/>
      <c r="K116" s="66"/>
      <c r="N116" s="3"/>
      <c r="O116" s="3"/>
    </row>
    <row r="117" spans="2:15" ht="14.25" customHeight="1" x14ac:dyDescent="0.45">
      <c r="B117" s="66"/>
      <c r="C117" s="66"/>
      <c r="D117" s="66"/>
      <c r="E117" s="66"/>
      <c r="F117" s="66"/>
      <c r="G117" s="66"/>
      <c r="H117" s="67"/>
      <c r="I117" s="66"/>
      <c r="J117" s="66"/>
      <c r="K117" s="66"/>
      <c r="N117" s="3"/>
      <c r="O117" s="3"/>
    </row>
    <row r="118" spans="2:15" ht="14.25" customHeight="1" x14ac:dyDescent="0.45">
      <c r="B118" s="66"/>
      <c r="C118" s="66"/>
      <c r="D118" s="66"/>
      <c r="E118" s="66"/>
      <c r="F118" s="66"/>
      <c r="G118" s="66"/>
      <c r="H118" s="67"/>
      <c r="I118" s="66"/>
      <c r="J118" s="66"/>
      <c r="K118" s="66"/>
      <c r="N118" s="3"/>
      <c r="O118" s="3"/>
    </row>
    <row r="119" spans="2:15" ht="14.25" customHeight="1" x14ac:dyDescent="0.45">
      <c r="B119" s="66"/>
      <c r="C119" s="66"/>
      <c r="D119" s="66"/>
      <c r="E119" s="66"/>
      <c r="F119" s="66"/>
      <c r="G119" s="66"/>
      <c r="H119" s="67"/>
      <c r="I119" s="66"/>
      <c r="J119" s="66"/>
      <c r="K119" s="66"/>
      <c r="N119" s="3"/>
      <c r="O119" s="3"/>
    </row>
    <row r="120" spans="2:15" ht="14.25" customHeight="1" x14ac:dyDescent="0.45">
      <c r="B120" s="66"/>
      <c r="C120" s="66"/>
      <c r="D120" s="66"/>
      <c r="E120" s="66"/>
      <c r="F120" s="66"/>
      <c r="G120" s="66"/>
      <c r="H120" s="67"/>
      <c r="I120" s="66"/>
      <c r="J120" s="66"/>
      <c r="K120" s="66"/>
      <c r="N120" s="3"/>
      <c r="O120" s="3"/>
    </row>
    <row r="121" spans="2:15" ht="14.25" customHeight="1" x14ac:dyDescent="0.45">
      <c r="B121" s="66"/>
      <c r="C121" s="66"/>
      <c r="D121" s="66"/>
      <c r="E121" s="66"/>
      <c r="F121" s="66"/>
      <c r="G121" s="66"/>
      <c r="H121" s="67"/>
      <c r="I121" s="66"/>
      <c r="J121" s="66"/>
      <c r="K121" s="66"/>
      <c r="N121" s="3"/>
      <c r="O121" s="3"/>
    </row>
    <row r="122" spans="2:15" ht="14.25" customHeight="1" x14ac:dyDescent="0.45">
      <c r="B122" s="66"/>
      <c r="C122" s="66"/>
      <c r="D122" s="66"/>
      <c r="E122" s="66"/>
      <c r="F122" s="66"/>
      <c r="G122" s="66"/>
      <c r="H122" s="67"/>
      <c r="I122" s="66"/>
      <c r="J122" s="66"/>
      <c r="K122" s="66"/>
      <c r="N122" s="3"/>
      <c r="O122" s="3"/>
    </row>
    <row r="123" spans="2:15" ht="14.25" customHeight="1" x14ac:dyDescent="0.45">
      <c r="B123" s="66"/>
      <c r="C123" s="66"/>
      <c r="D123" s="66"/>
      <c r="E123" s="66"/>
      <c r="F123" s="66"/>
      <c r="G123" s="66"/>
      <c r="H123" s="67"/>
      <c r="I123" s="66"/>
      <c r="J123" s="66"/>
      <c r="K123" s="66"/>
      <c r="N123" s="3"/>
      <c r="O123" s="3"/>
    </row>
    <row r="124" spans="2:15" ht="14.25" customHeight="1" x14ac:dyDescent="0.45">
      <c r="B124" s="66"/>
      <c r="C124" s="66"/>
      <c r="D124" s="66"/>
      <c r="E124" s="66"/>
      <c r="F124" s="66"/>
      <c r="G124" s="66"/>
      <c r="H124" s="67"/>
      <c r="I124" s="66"/>
      <c r="J124" s="66"/>
      <c r="K124" s="66"/>
      <c r="N124" s="3"/>
      <c r="O124" s="3"/>
    </row>
    <row r="125" spans="2:15" ht="14.25" customHeight="1" x14ac:dyDescent="0.45">
      <c r="B125" s="66"/>
      <c r="C125" s="66"/>
      <c r="D125" s="66"/>
      <c r="E125" s="66"/>
      <c r="F125" s="66"/>
      <c r="G125" s="66"/>
      <c r="H125" s="67"/>
      <c r="I125" s="66"/>
      <c r="J125" s="66"/>
      <c r="K125" s="66"/>
      <c r="N125" s="3"/>
      <c r="O125" s="3"/>
    </row>
    <row r="126" spans="2:15" ht="14.25" customHeight="1" x14ac:dyDescent="0.45">
      <c r="B126" s="66"/>
      <c r="C126" s="66"/>
      <c r="D126" s="66"/>
      <c r="E126" s="66"/>
      <c r="F126" s="66"/>
      <c r="G126" s="66"/>
      <c r="H126" s="67"/>
      <c r="I126" s="66"/>
      <c r="J126" s="66"/>
      <c r="K126" s="66"/>
      <c r="N126" s="3"/>
      <c r="O126" s="3"/>
    </row>
    <row r="127" spans="2:15" ht="14.25" customHeight="1" x14ac:dyDescent="0.45">
      <c r="B127" s="66"/>
      <c r="C127" s="66"/>
      <c r="D127" s="66"/>
      <c r="E127" s="66"/>
      <c r="F127" s="66"/>
      <c r="G127" s="66"/>
      <c r="H127" s="67"/>
      <c r="I127" s="66"/>
      <c r="J127" s="66"/>
      <c r="K127" s="66"/>
      <c r="N127" s="3"/>
      <c r="O127" s="3"/>
    </row>
    <row r="128" spans="2:15" ht="14.25" customHeight="1" x14ac:dyDescent="0.45">
      <c r="B128" s="66"/>
      <c r="C128" s="66"/>
      <c r="D128" s="66"/>
      <c r="E128" s="66"/>
      <c r="F128" s="66"/>
      <c r="G128" s="66"/>
      <c r="H128" s="67"/>
      <c r="I128" s="66"/>
      <c r="J128" s="66"/>
      <c r="K128" s="66"/>
      <c r="N128" s="3"/>
      <c r="O128" s="3"/>
    </row>
    <row r="129" spans="2:15" ht="14.25" customHeight="1" x14ac:dyDescent="0.45">
      <c r="B129" s="66"/>
      <c r="C129" s="66"/>
      <c r="D129" s="66"/>
      <c r="E129" s="66"/>
      <c r="F129" s="66"/>
      <c r="G129" s="66"/>
      <c r="H129" s="67"/>
      <c r="I129" s="66"/>
      <c r="J129" s="66"/>
      <c r="K129" s="66"/>
      <c r="N129" s="3"/>
      <c r="O129" s="3"/>
    </row>
    <row r="130" spans="2:15" ht="14.25" customHeight="1" x14ac:dyDescent="0.45">
      <c r="B130" s="66"/>
      <c r="C130" s="66"/>
      <c r="D130" s="66"/>
      <c r="E130" s="66"/>
      <c r="F130" s="66"/>
      <c r="G130" s="66"/>
      <c r="H130" s="67"/>
      <c r="I130" s="66"/>
      <c r="J130" s="66"/>
      <c r="K130" s="66"/>
      <c r="N130" s="3"/>
      <c r="O130" s="3"/>
    </row>
    <row r="131" spans="2:15" ht="14.25" customHeight="1" x14ac:dyDescent="0.45">
      <c r="B131" s="66"/>
      <c r="C131" s="66"/>
      <c r="D131" s="66"/>
      <c r="E131" s="66"/>
      <c r="F131" s="66"/>
      <c r="G131" s="66"/>
      <c r="H131" s="67"/>
      <c r="I131" s="66"/>
      <c r="J131" s="66"/>
      <c r="K131" s="66"/>
      <c r="N131" s="3"/>
      <c r="O131" s="3"/>
    </row>
    <row r="132" spans="2:15" ht="14.25" customHeight="1" x14ac:dyDescent="0.45">
      <c r="B132" s="66"/>
      <c r="C132" s="66"/>
      <c r="D132" s="66"/>
      <c r="E132" s="66"/>
      <c r="F132" s="66"/>
      <c r="G132" s="66"/>
      <c r="H132" s="67"/>
      <c r="I132" s="66"/>
      <c r="J132" s="66"/>
      <c r="K132" s="66"/>
      <c r="N132" s="3"/>
      <c r="O132" s="3"/>
    </row>
    <row r="133" spans="2:15" ht="14.25" customHeight="1" x14ac:dyDescent="0.45">
      <c r="B133" s="66"/>
      <c r="C133" s="66"/>
      <c r="D133" s="66"/>
      <c r="E133" s="66"/>
      <c r="F133" s="66"/>
      <c r="G133" s="66"/>
      <c r="H133" s="67"/>
      <c r="I133" s="66"/>
      <c r="J133" s="66"/>
      <c r="K133" s="66"/>
      <c r="N133" s="3"/>
      <c r="O133" s="3"/>
    </row>
    <row r="134" spans="2:15" ht="14.25" customHeight="1" x14ac:dyDescent="0.45">
      <c r="B134" s="66"/>
      <c r="C134" s="66"/>
      <c r="D134" s="66"/>
      <c r="E134" s="66"/>
      <c r="F134" s="66"/>
      <c r="G134" s="66"/>
      <c r="H134" s="67"/>
      <c r="I134" s="66"/>
      <c r="J134" s="66"/>
      <c r="K134" s="66"/>
      <c r="N134" s="3"/>
      <c r="O134" s="3"/>
    </row>
    <row r="135" spans="2:15" ht="14.25" customHeight="1" x14ac:dyDescent="0.45">
      <c r="B135" s="66"/>
      <c r="C135" s="66"/>
      <c r="D135" s="66"/>
      <c r="E135" s="66"/>
      <c r="F135" s="66"/>
      <c r="G135" s="66"/>
      <c r="H135" s="67"/>
      <c r="I135" s="66"/>
      <c r="J135" s="66"/>
      <c r="K135" s="66"/>
      <c r="N135" s="3"/>
      <c r="O135" s="3"/>
    </row>
    <row r="136" spans="2:15" ht="14.25" customHeight="1" x14ac:dyDescent="0.45">
      <c r="B136" s="66"/>
      <c r="C136" s="66"/>
      <c r="D136" s="66"/>
      <c r="E136" s="66"/>
      <c r="F136" s="66"/>
      <c r="G136" s="66"/>
      <c r="H136" s="67"/>
      <c r="I136" s="66"/>
      <c r="J136" s="66"/>
      <c r="K136" s="66"/>
      <c r="N136" s="3"/>
      <c r="O136" s="3"/>
    </row>
    <row r="137" spans="2:15" ht="14.25" customHeight="1" x14ac:dyDescent="0.45">
      <c r="B137" s="66"/>
      <c r="C137" s="66"/>
      <c r="D137" s="66"/>
      <c r="E137" s="66"/>
      <c r="F137" s="66"/>
      <c r="G137" s="66"/>
      <c r="H137" s="67"/>
      <c r="I137" s="66"/>
      <c r="J137" s="66"/>
      <c r="K137" s="66"/>
      <c r="N137" s="3"/>
      <c r="O137" s="3"/>
    </row>
    <row r="138" spans="2:15" ht="14.25" customHeight="1" x14ac:dyDescent="0.45">
      <c r="B138" s="66"/>
      <c r="C138" s="66"/>
      <c r="D138" s="66"/>
      <c r="E138" s="66"/>
      <c r="F138" s="66"/>
      <c r="G138" s="66"/>
      <c r="H138" s="67"/>
      <c r="I138" s="66"/>
      <c r="J138" s="66"/>
      <c r="K138" s="66"/>
      <c r="N138" s="3"/>
      <c r="O138" s="3"/>
    </row>
    <row r="139" spans="2:15" ht="14.25" customHeight="1" x14ac:dyDescent="0.45">
      <c r="B139" s="66"/>
      <c r="C139" s="66"/>
      <c r="D139" s="66"/>
      <c r="E139" s="66"/>
      <c r="F139" s="66"/>
      <c r="G139" s="66"/>
      <c r="H139" s="67"/>
      <c r="I139" s="66"/>
      <c r="J139" s="66"/>
      <c r="K139" s="66"/>
      <c r="N139" s="3"/>
      <c r="O139" s="3"/>
    </row>
    <row r="140" spans="2:15" ht="14.25" customHeight="1" x14ac:dyDescent="0.45">
      <c r="B140" s="66"/>
      <c r="C140" s="66"/>
      <c r="D140" s="66"/>
      <c r="E140" s="66"/>
      <c r="F140" s="66"/>
      <c r="G140" s="66"/>
      <c r="H140" s="67"/>
      <c r="I140" s="66"/>
      <c r="J140" s="66"/>
      <c r="K140" s="66"/>
      <c r="N140" s="3"/>
      <c r="O140" s="3"/>
    </row>
    <row r="141" spans="2:15" ht="14.25" customHeight="1" x14ac:dyDescent="0.45">
      <c r="B141" s="66"/>
      <c r="C141" s="66"/>
      <c r="D141" s="66"/>
      <c r="E141" s="66"/>
      <c r="F141" s="66"/>
      <c r="G141" s="66"/>
      <c r="H141" s="67"/>
      <c r="I141" s="66"/>
      <c r="J141" s="66"/>
      <c r="K141" s="66"/>
      <c r="N141" s="3"/>
      <c r="O141" s="3"/>
    </row>
    <row r="142" spans="2:15" ht="14.25" customHeight="1" x14ac:dyDescent="0.45">
      <c r="B142" s="66"/>
      <c r="C142" s="66"/>
      <c r="D142" s="66"/>
      <c r="E142" s="66"/>
      <c r="F142" s="66"/>
      <c r="G142" s="66"/>
      <c r="H142" s="67"/>
      <c r="I142" s="66"/>
      <c r="J142" s="66"/>
      <c r="K142" s="66"/>
      <c r="N142" s="3"/>
      <c r="O142" s="3"/>
    </row>
    <row r="143" spans="2:15" ht="14.25" customHeight="1" x14ac:dyDescent="0.45">
      <c r="B143" s="66"/>
      <c r="C143" s="66"/>
      <c r="D143" s="66"/>
      <c r="E143" s="66"/>
      <c r="F143" s="66"/>
      <c r="G143" s="66"/>
      <c r="H143" s="67"/>
      <c r="I143" s="66"/>
      <c r="J143" s="66"/>
      <c r="K143" s="66"/>
      <c r="N143" s="3"/>
      <c r="O143" s="3"/>
    </row>
    <row r="144" spans="2:15" ht="14.25" customHeight="1" x14ac:dyDescent="0.45">
      <c r="B144" s="66"/>
      <c r="C144" s="66"/>
      <c r="D144" s="66"/>
      <c r="E144" s="66"/>
      <c r="F144" s="66"/>
      <c r="G144" s="66"/>
      <c r="H144" s="67"/>
      <c r="I144" s="66"/>
      <c r="J144" s="66"/>
      <c r="K144" s="66"/>
      <c r="N144" s="3"/>
      <c r="O144" s="3"/>
    </row>
    <row r="145" spans="2:15" ht="14.25" customHeight="1" x14ac:dyDescent="0.45">
      <c r="B145" s="66"/>
      <c r="C145" s="66"/>
      <c r="D145" s="66"/>
      <c r="E145" s="66"/>
      <c r="F145" s="66"/>
      <c r="G145" s="66"/>
      <c r="H145" s="67"/>
      <c r="I145" s="66"/>
      <c r="J145" s="66"/>
      <c r="K145" s="66"/>
      <c r="N145" s="3"/>
      <c r="O145" s="3"/>
    </row>
    <row r="146" spans="2:15" ht="14.25" customHeight="1" x14ac:dyDescent="0.45">
      <c r="B146" s="66"/>
      <c r="C146" s="66"/>
      <c r="D146" s="66"/>
      <c r="E146" s="66"/>
      <c r="F146" s="66"/>
      <c r="G146" s="66"/>
      <c r="H146" s="67"/>
      <c r="I146" s="66"/>
      <c r="J146" s="66"/>
      <c r="K146" s="66"/>
      <c r="N146" s="3"/>
      <c r="O146" s="3"/>
    </row>
    <row r="147" spans="2:15" ht="14.25" customHeight="1" x14ac:dyDescent="0.45">
      <c r="B147" s="66"/>
      <c r="C147" s="66"/>
      <c r="D147" s="66"/>
      <c r="E147" s="66"/>
      <c r="F147" s="66"/>
      <c r="G147" s="66"/>
      <c r="H147" s="67"/>
      <c r="I147" s="66"/>
      <c r="J147" s="66"/>
      <c r="K147" s="66"/>
      <c r="N147" s="3"/>
      <c r="O147" s="3"/>
    </row>
    <row r="148" spans="2:15" ht="14.25" customHeight="1" x14ac:dyDescent="0.45">
      <c r="B148" s="66"/>
      <c r="C148" s="66"/>
      <c r="D148" s="66"/>
      <c r="E148" s="66"/>
      <c r="F148" s="66"/>
      <c r="G148" s="66"/>
      <c r="H148" s="67"/>
      <c r="I148" s="66"/>
      <c r="J148" s="66"/>
      <c r="K148" s="66"/>
      <c r="N148" s="3"/>
      <c r="O148" s="3"/>
    </row>
    <row r="149" spans="2:15" ht="14.25" customHeight="1" x14ac:dyDescent="0.45">
      <c r="B149" s="66"/>
      <c r="C149" s="66"/>
      <c r="D149" s="66"/>
      <c r="E149" s="66"/>
      <c r="F149" s="66"/>
      <c r="G149" s="66"/>
      <c r="H149" s="67"/>
      <c r="I149" s="66"/>
      <c r="J149" s="66"/>
      <c r="K149" s="66"/>
      <c r="N149" s="3"/>
      <c r="O149" s="3"/>
    </row>
    <row r="150" spans="2:15" ht="14.25" customHeight="1" x14ac:dyDescent="0.45">
      <c r="B150" s="66"/>
      <c r="C150" s="66"/>
      <c r="D150" s="66"/>
      <c r="E150" s="66"/>
      <c r="F150" s="66"/>
      <c r="G150" s="66"/>
      <c r="H150" s="67"/>
      <c r="I150" s="66"/>
      <c r="J150" s="66"/>
      <c r="K150" s="66"/>
      <c r="N150" s="3"/>
      <c r="O150" s="3"/>
    </row>
    <row r="151" spans="2:15" ht="14.25" customHeight="1" x14ac:dyDescent="0.45">
      <c r="B151" s="66"/>
      <c r="C151" s="66"/>
      <c r="D151" s="66"/>
      <c r="E151" s="66"/>
      <c r="F151" s="66"/>
      <c r="G151" s="66"/>
      <c r="H151" s="67"/>
      <c r="I151" s="66"/>
      <c r="J151" s="66"/>
      <c r="K151" s="66"/>
      <c r="N151" s="3"/>
      <c r="O151" s="3"/>
    </row>
    <row r="152" spans="2:15" ht="14.25" customHeight="1" x14ac:dyDescent="0.45">
      <c r="B152" s="66"/>
      <c r="C152" s="66"/>
      <c r="D152" s="66"/>
      <c r="E152" s="66"/>
      <c r="F152" s="66"/>
      <c r="G152" s="66"/>
      <c r="H152" s="67"/>
      <c r="I152" s="66"/>
      <c r="J152" s="66"/>
      <c r="K152" s="66"/>
      <c r="N152" s="3"/>
      <c r="O152" s="3"/>
    </row>
    <row r="153" spans="2:15" ht="14.25" customHeight="1" x14ac:dyDescent="0.45">
      <c r="B153" s="66"/>
      <c r="C153" s="66"/>
      <c r="D153" s="66"/>
      <c r="E153" s="66"/>
      <c r="F153" s="66"/>
      <c r="G153" s="66"/>
      <c r="H153" s="67"/>
      <c r="I153" s="66"/>
      <c r="J153" s="66"/>
      <c r="K153" s="66"/>
      <c r="N153" s="3"/>
      <c r="O153" s="3"/>
    </row>
    <row r="154" spans="2:15" ht="14.25" customHeight="1" x14ac:dyDescent="0.45">
      <c r="B154" s="66"/>
      <c r="C154" s="66"/>
      <c r="D154" s="66"/>
      <c r="E154" s="66"/>
      <c r="F154" s="66"/>
      <c r="G154" s="66"/>
      <c r="H154" s="67"/>
      <c r="I154" s="66"/>
      <c r="J154" s="66"/>
      <c r="K154" s="66"/>
      <c r="N154" s="3"/>
      <c r="O154" s="3"/>
    </row>
    <row r="155" spans="2:15" ht="14.25" customHeight="1" x14ac:dyDescent="0.45">
      <c r="B155" s="66"/>
      <c r="C155" s="66"/>
      <c r="D155" s="66"/>
      <c r="E155" s="66"/>
      <c r="F155" s="66"/>
      <c r="G155" s="66"/>
      <c r="H155" s="67"/>
      <c r="I155" s="66"/>
      <c r="J155" s="66"/>
      <c r="K155" s="66"/>
      <c r="N155" s="3"/>
      <c r="O155" s="3"/>
    </row>
    <row r="156" spans="2:15" ht="14.25" customHeight="1" x14ac:dyDescent="0.45">
      <c r="B156" s="66"/>
      <c r="C156" s="66"/>
      <c r="D156" s="66"/>
      <c r="E156" s="66"/>
      <c r="F156" s="66"/>
      <c r="G156" s="66"/>
      <c r="H156" s="67"/>
      <c r="I156" s="66"/>
      <c r="J156" s="66"/>
      <c r="K156" s="66"/>
      <c r="N156" s="3"/>
      <c r="O156" s="3"/>
    </row>
    <row r="157" spans="2:15" ht="14.25" customHeight="1" x14ac:dyDescent="0.45">
      <c r="B157" s="66"/>
      <c r="C157" s="66"/>
      <c r="D157" s="66"/>
      <c r="E157" s="66"/>
      <c r="F157" s="66"/>
      <c r="G157" s="66"/>
      <c r="H157" s="67"/>
      <c r="I157" s="66"/>
      <c r="J157" s="66"/>
      <c r="K157" s="66"/>
      <c r="N157" s="3"/>
      <c r="O157" s="3"/>
    </row>
    <row r="158" spans="2:15" ht="14.25" customHeight="1" x14ac:dyDescent="0.45">
      <c r="B158" s="66"/>
      <c r="C158" s="66"/>
      <c r="D158" s="66"/>
      <c r="E158" s="66"/>
      <c r="F158" s="66"/>
      <c r="G158" s="66"/>
      <c r="H158" s="67"/>
      <c r="I158" s="66"/>
      <c r="J158" s="66"/>
      <c r="K158" s="66"/>
      <c r="N158" s="3"/>
      <c r="O158" s="3"/>
    </row>
    <row r="159" spans="2:15" ht="14.25" customHeight="1" x14ac:dyDescent="0.45">
      <c r="B159" s="66"/>
      <c r="C159" s="66"/>
      <c r="D159" s="66"/>
      <c r="E159" s="66"/>
      <c r="F159" s="66"/>
      <c r="G159" s="66"/>
      <c r="H159" s="67"/>
      <c r="I159" s="66"/>
      <c r="J159" s="66"/>
      <c r="K159" s="66"/>
      <c r="N159" s="3"/>
      <c r="O159" s="3"/>
    </row>
    <row r="160" spans="2:15" ht="14.25" customHeight="1" x14ac:dyDescent="0.45">
      <c r="B160" s="66"/>
      <c r="C160" s="66"/>
      <c r="D160" s="66"/>
      <c r="E160" s="66"/>
      <c r="F160" s="66"/>
      <c r="G160" s="66"/>
      <c r="H160" s="67"/>
      <c r="I160" s="66"/>
      <c r="J160" s="66"/>
      <c r="K160" s="66"/>
      <c r="N160" s="3"/>
      <c r="O160" s="3"/>
    </row>
    <row r="161" spans="2:15" ht="14.25" customHeight="1" x14ac:dyDescent="0.45">
      <c r="B161" s="66"/>
      <c r="C161" s="66"/>
      <c r="D161" s="66"/>
      <c r="E161" s="66"/>
      <c r="F161" s="66"/>
      <c r="G161" s="66"/>
      <c r="H161" s="67"/>
      <c r="I161" s="66"/>
      <c r="J161" s="66"/>
      <c r="K161" s="66"/>
      <c r="N161" s="3"/>
      <c r="O161" s="3"/>
    </row>
    <row r="162" spans="2:15" ht="14.25" customHeight="1" x14ac:dyDescent="0.45">
      <c r="B162" s="66"/>
      <c r="C162" s="66"/>
      <c r="D162" s="66"/>
      <c r="E162" s="66"/>
      <c r="F162" s="66"/>
      <c r="G162" s="66"/>
      <c r="H162" s="67"/>
      <c r="I162" s="66"/>
      <c r="J162" s="66"/>
      <c r="K162" s="66"/>
      <c r="N162" s="3"/>
      <c r="O162" s="3"/>
    </row>
    <row r="163" spans="2:15" ht="14.25" customHeight="1" x14ac:dyDescent="0.45">
      <c r="B163" s="66"/>
      <c r="C163" s="66"/>
      <c r="D163" s="66"/>
      <c r="E163" s="66"/>
      <c r="F163" s="66"/>
      <c r="G163" s="66"/>
      <c r="H163" s="67"/>
      <c r="I163" s="66"/>
      <c r="J163" s="66"/>
      <c r="K163" s="66"/>
      <c r="N163" s="3"/>
      <c r="O163" s="3"/>
    </row>
    <row r="164" spans="2:15" ht="14.25" customHeight="1" x14ac:dyDescent="0.45">
      <c r="B164" s="66"/>
      <c r="C164" s="66"/>
      <c r="D164" s="66"/>
      <c r="E164" s="66"/>
      <c r="F164" s="66"/>
      <c r="G164" s="66"/>
      <c r="H164" s="67"/>
      <c r="I164" s="66"/>
      <c r="J164" s="66"/>
      <c r="K164" s="66"/>
      <c r="N164" s="3"/>
      <c r="O164" s="3"/>
    </row>
    <row r="165" spans="2:15" ht="14.25" customHeight="1" x14ac:dyDescent="0.45">
      <c r="B165" s="66"/>
      <c r="C165" s="66"/>
      <c r="D165" s="66"/>
      <c r="E165" s="66"/>
      <c r="F165" s="66"/>
      <c r="G165" s="66"/>
      <c r="H165" s="67"/>
      <c r="I165" s="66"/>
      <c r="J165" s="66"/>
      <c r="K165" s="66"/>
      <c r="N165" s="3"/>
      <c r="O165" s="3"/>
    </row>
    <row r="166" spans="2:15" ht="14.25" customHeight="1" x14ac:dyDescent="0.45">
      <c r="B166" s="66"/>
      <c r="C166" s="66"/>
      <c r="D166" s="66"/>
      <c r="E166" s="66"/>
      <c r="F166" s="66"/>
      <c r="G166" s="66"/>
      <c r="H166" s="67"/>
      <c r="I166" s="66"/>
      <c r="J166" s="66"/>
      <c r="K166" s="66"/>
      <c r="N166" s="3"/>
      <c r="O166" s="3"/>
    </row>
    <row r="167" spans="2:15" ht="14.25" customHeight="1" x14ac:dyDescent="0.45">
      <c r="B167" s="66"/>
      <c r="C167" s="66"/>
      <c r="D167" s="66"/>
      <c r="E167" s="66"/>
      <c r="F167" s="66"/>
      <c r="G167" s="66"/>
      <c r="H167" s="67"/>
      <c r="I167" s="66"/>
      <c r="J167" s="66"/>
      <c r="K167" s="66"/>
      <c r="N167" s="3"/>
      <c r="O167" s="3"/>
    </row>
    <row r="168" spans="2:15" ht="14.25" customHeight="1" x14ac:dyDescent="0.45">
      <c r="B168" s="66"/>
      <c r="C168" s="66"/>
      <c r="D168" s="66"/>
      <c r="E168" s="66"/>
      <c r="F168" s="66"/>
      <c r="G168" s="66"/>
      <c r="H168" s="67"/>
      <c r="I168" s="66"/>
      <c r="J168" s="66"/>
      <c r="K168" s="66"/>
      <c r="N168" s="3"/>
      <c r="O168" s="3"/>
    </row>
    <row r="169" spans="2:15" ht="14.25" customHeight="1" x14ac:dyDescent="0.45">
      <c r="B169" s="66"/>
      <c r="C169" s="66"/>
      <c r="D169" s="66"/>
      <c r="E169" s="66"/>
      <c r="F169" s="66"/>
      <c r="G169" s="66"/>
      <c r="H169" s="67"/>
      <c r="I169" s="66"/>
      <c r="J169" s="66"/>
      <c r="K169" s="66"/>
      <c r="N169" s="3"/>
      <c r="O169" s="3"/>
    </row>
    <row r="170" spans="2:15" ht="14.25" customHeight="1" x14ac:dyDescent="0.45">
      <c r="B170" s="66"/>
      <c r="C170" s="66"/>
      <c r="D170" s="66"/>
      <c r="E170" s="66"/>
      <c r="F170" s="66"/>
      <c r="G170" s="66"/>
      <c r="H170" s="67"/>
      <c r="I170" s="66"/>
      <c r="J170" s="66"/>
      <c r="K170" s="66"/>
      <c r="N170" s="3"/>
      <c r="O170" s="3"/>
    </row>
    <row r="171" spans="2:15" ht="14.25" customHeight="1" x14ac:dyDescent="0.45">
      <c r="B171" s="66"/>
      <c r="C171" s="66"/>
      <c r="D171" s="66"/>
      <c r="E171" s="66"/>
      <c r="F171" s="66"/>
      <c r="G171" s="66"/>
      <c r="H171" s="67"/>
      <c r="I171" s="66"/>
      <c r="J171" s="66"/>
      <c r="K171" s="66"/>
      <c r="N171" s="3"/>
      <c r="O171" s="3"/>
    </row>
    <row r="172" spans="2:15" ht="14.25" customHeight="1" x14ac:dyDescent="0.45">
      <c r="B172" s="66"/>
      <c r="C172" s="66"/>
      <c r="D172" s="66"/>
      <c r="E172" s="66"/>
      <c r="F172" s="66"/>
      <c r="G172" s="66"/>
      <c r="H172" s="67"/>
      <c r="I172" s="66"/>
      <c r="J172" s="66"/>
      <c r="K172" s="66"/>
      <c r="N172" s="3"/>
      <c r="O172" s="3"/>
    </row>
    <row r="173" spans="2:15" ht="14.25" customHeight="1" x14ac:dyDescent="0.45">
      <c r="B173" s="66"/>
      <c r="C173" s="66"/>
      <c r="D173" s="66"/>
      <c r="E173" s="66"/>
      <c r="F173" s="66"/>
      <c r="G173" s="66"/>
      <c r="H173" s="67"/>
      <c r="I173" s="66"/>
      <c r="J173" s="66"/>
      <c r="K173" s="66"/>
      <c r="N173" s="3"/>
      <c r="O173" s="3"/>
    </row>
    <row r="174" spans="2:15" ht="14.25" customHeight="1" x14ac:dyDescent="0.45">
      <c r="B174" s="66"/>
      <c r="C174" s="66"/>
      <c r="D174" s="66"/>
      <c r="E174" s="66"/>
      <c r="F174" s="66"/>
      <c r="G174" s="66"/>
      <c r="H174" s="67"/>
      <c r="I174" s="66"/>
      <c r="J174" s="66"/>
      <c r="K174" s="66"/>
      <c r="N174" s="3"/>
      <c r="O174" s="3"/>
    </row>
    <row r="175" spans="2:15" ht="14.25" customHeight="1" x14ac:dyDescent="0.45">
      <c r="B175" s="66"/>
      <c r="C175" s="66"/>
      <c r="D175" s="66"/>
      <c r="E175" s="66"/>
      <c r="F175" s="66"/>
      <c r="G175" s="66"/>
      <c r="H175" s="67"/>
      <c r="I175" s="66"/>
      <c r="J175" s="66"/>
      <c r="K175" s="66"/>
      <c r="N175" s="3"/>
      <c r="O175" s="3"/>
    </row>
    <row r="176" spans="2:15" ht="14.25" customHeight="1" x14ac:dyDescent="0.45">
      <c r="B176" s="66"/>
      <c r="C176" s="66"/>
      <c r="D176" s="66"/>
      <c r="E176" s="66"/>
      <c r="F176" s="66"/>
      <c r="G176" s="66"/>
      <c r="H176" s="67"/>
      <c r="I176" s="66"/>
      <c r="J176" s="66"/>
      <c r="K176" s="66"/>
      <c r="N176" s="3"/>
      <c r="O176" s="3"/>
    </row>
    <row r="177" spans="2:15" ht="14.25" customHeight="1" x14ac:dyDescent="0.45">
      <c r="B177" s="66"/>
      <c r="C177" s="66"/>
      <c r="D177" s="66"/>
      <c r="E177" s="66"/>
      <c r="F177" s="66"/>
      <c r="G177" s="66"/>
      <c r="H177" s="67"/>
      <c r="I177" s="66"/>
      <c r="J177" s="66"/>
      <c r="K177" s="66"/>
      <c r="N177" s="3"/>
      <c r="O177" s="3"/>
    </row>
    <row r="178" spans="2:15" ht="14.25" customHeight="1" x14ac:dyDescent="0.45">
      <c r="B178" s="66"/>
      <c r="C178" s="66"/>
      <c r="D178" s="66"/>
      <c r="E178" s="66"/>
      <c r="F178" s="66"/>
      <c r="G178" s="66"/>
      <c r="H178" s="67"/>
      <c r="I178" s="66"/>
      <c r="J178" s="66"/>
      <c r="K178" s="66"/>
      <c r="N178" s="3"/>
      <c r="O178" s="3"/>
    </row>
    <row r="179" spans="2:15" ht="14.25" customHeight="1" x14ac:dyDescent="0.45">
      <c r="B179" s="66"/>
      <c r="C179" s="66"/>
      <c r="D179" s="66"/>
      <c r="E179" s="66"/>
      <c r="F179" s="66"/>
      <c r="G179" s="66"/>
      <c r="H179" s="67"/>
      <c r="I179" s="66"/>
      <c r="J179" s="66"/>
      <c r="K179" s="66"/>
      <c r="N179" s="3"/>
      <c r="O179" s="3"/>
    </row>
    <row r="180" spans="2:15" ht="14.25" customHeight="1" x14ac:dyDescent="0.45">
      <c r="B180" s="66"/>
      <c r="C180" s="66"/>
      <c r="D180" s="66"/>
      <c r="E180" s="66"/>
      <c r="F180" s="66"/>
      <c r="G180" s="66"/>
      <c r="H180" s="67"/>
      <c r="I180" s="66"/>
      <c r="J180" s="66"/>
      <c r="K180" s="66"/>
      <c r="N180" s="3"/>
      <c r="O180" s="3"/>
    </row>
    <row r="181" spans="2:15" ht="14.25" customHeight="1" x14ac:dyDescent="0.45">
      <c r="B181" s="66"/>
      <c r="C181" s="66"/>
      <c r="D181" s="66"/>
      <c r="E181" s="66"/>
      <c r="F181" s="66"/>
      <c r="G181" s="66"/>
      <c r="H181" s="67"/>
      <c r="I181" s="66"/>
      <c r="J181" s="66"/>
      <c r="K181" s="66"/>
      <c r="N181" s="3"/>
      <c r="O181" s="3"/>
    </row>
    <row r="182" spans="2:15" ht="14.25" customHeight="1" x14ac:dyDescent="0.45">
      <c r="B182" s="66"/>
      <c r="C182" s="66"/>
      <c r="D182" s="66"/>
      <c r="E182" s="66"/>
      <c r="F182" s="66"/>
      <c r="G182" s="66"/>
      <c r="H182" s="67"/>
      <c r="I182" s="66"/>
      <c r="J182" s="66"/>
      <c r="K182" s="66"/>
      <c r="N182" s="3"/>
      <c r="O182" s="3"/>
    </row>
    <row r="183" spans="2:15" ht="14.25" customHeight="1" x14ac:dyDescent="0.45">
      <c r="B183" s="66"/>
      <c r="C183" s="66"/>
      <c r="D183" s="66"/>
      <c r="E183" s="66"/>
      <c r="F183" s="66"/>
      <c r="G183" s="66"/>
      <c r="H183" s="67"/>
      <c r="I183" s="66"/>
      <c r="J183" s="66"/>
      <c r="K183" s="66"/>
      <c r="N183" s="3"/>
      <c r="O183" s="3"/>
    </row>
    <row r="184" spans="2:15" ht="14.25" customHeight="1" x14ac:dyDescent="0.45">
      <c r="B184" s="66"/>
      <c r="C184" s="66"/>
      <c r="D184" s="66"/>
      <c r="E184" s="66"/>
      <c r="F184" s="66"/>
      <c r="G184" s="66"/>
      <c r="H184" s="67"/>
      <c r="I184" s="66"/>
      <c r="J184" s="66"/>
      <c r="K184" s="66"/>
      <c r="N184" s="3"/>
      <c r="O184" s="3"/>
    </row>
    <row r="185" spans="2:15" ht="14.25" customHeight="1" x14ac:dyDescent="0.45">
      <c r="B185" s="66"/>
      <c r="C185" s="66"/>
      <c r="D185" s="66"/>
      <c r="E185" s="66"/>
      <c r="F185" s="66"/>
      <c r="G185" s="66"/>
      <c r="H185" s="67"/>
      <c r="I185" s="66"/>
      <c r="J185" s="66"/>
      <c r="K185" s="66"/>
      <c r="N185" s="3"/>
      <c r="O185" s="3"/>
    </row>
    <row r="186" spans="2:15" ht="14.25" customHeight="1" x14ac:dyDescent="0.45">
      <c r="B186" s="66"/>
      <c r="C186" s="66"/>
      <c r="D186" s="66"/>
      <c r="E186" s="66"/>
      <c r="F186" s="66"/>
      <c r="G186" s="66"/>
      <c r="H186" s="67"/>
      <c r="I186" s="66"/>
      <c r="J186" s="66"/>
      <c r="K186" s="66"/>
      <c r="N186" s="3"/>
      <c r="O186" s="3"/>
    </row>
    <row r="187" spans="2:15" ht="14.25" customHeight="1" x14ac:dyDescent="0.45">
      <c r="B187" s="66"/>
      <c r="C187" s="66"/>
      <c r="D187" s="66"/>
      <c r="E187" s="66"/>
      <c r="F187" s="66"/>
      <c r="G187" s="66"/>
      <c r="H187" s="67"/>
      <c r="I187" s="66"/>
      <c r="J187" s="66"/>
      <c r="K187" s="66"/>
      <c r="N187" s="3"/>
      <c r="O187" s="3"/>
    </row>
    <row r="188" spans="2:15" ht="14.25" customHeight="1" x14ac:dyDescent="0.45">
      <c r="B188" s="66"/>
      <c r="C188" s="66"/>
      <c r="D188" s="66"/>
      <c r="E188" s="66"/>
      <c r="F188" s="66"/>
      <c r="G188" s="66"/>
      <c r="H188" s="67"/>
      <c r="I188" s="66"/>
      <c r="J188" s="66"/>
      <c r="K188" s="66"/>
      <c r="N188" s="3"/>
      <c r="O188" s="3"/>
    </row>
    <row r="189" spans="2:15" ht="14.25" customHeight="1" x14ac:dyDescent="0.45">
      <c r="B189" s="66"/>
      <c r="C189" s="66"/>
      <c r="D189" s="66"/>
      <c r="E189" s="66"/>
      <c r="F189" s="66"/>
      <c r="G189" s="66"/>
      <c r="H189" s="67"/>
      <c r="I189" s="66"/>
      <c r="J189" s="66"/>
      <c r="K189" s="66"/>
      <c r="N189" s="3"/>
      <c r="O189" s="3"/>
    </row>
    <row r="190" spans="2:15" ht="14.25" customHeight="1" x14ac:dyDescent="0.45">
      <c r="B190" s="66"/>
      <c r="C190" s="66"/>
      <c r="D190" s="66"/>
      <c r="E190" s="66"/>
      <c r="F190" s="66"/>
      <c r="G190" s="66"/>
      <c r="H190" s="67"/>
      <c r="I190" s="66"/>
      <c r="J190" s="66"/>
      <c r="K190" s="66"/>
      <c r="N190" s="3"/>
      <c r="O190" s="3"/>
    </row>
    <row r="191" spans="2:15" ht="14.25" customHeight="1" x14ac:dyDescent="0.45">
      <c r="B191" s="66"/>
      <c r="C191" s="66"/>
      <c r="D191" s="66"/>
      <c r="E191" s="66"/>
      <c r="F191" s="66"/>
      <c r="G191" s="66"/>
      <c r="H191" s="67"/>
      <c r="I191" s="66"/>
      <c r="J191" s="66"/>
      <c r="K191" s="66"/>
      <c r="N191" s="3"/>
      <c r="O191" s="3"/>
    </row>
    <row r="192" spans="2:15" ht="14.25" customHeight="1" x14ac:dyDescent="0.45">
      <c r="B192" s="66"/>
      <c r="C192" s="66"/>
      <c r="D192" s="66"/>
      <c r="E192" s="66"/>
      <c r="F192" s="66"/>
      <c r="G192" s="66"/>
      <c r="H192" s="67"/>
      <c r="I192" s="66"/>
      <c r="J192" s="66"/>
      <c r="K192" s="66"/>
      <c r="N192" s="3"/>
      <c r="O192" s="3"/>
    </row>
    <row r="193" spans="2:15" ht="14.25" customHeight="1" x14ac:dyDescent="0.45">
      <c r="B193" s="66"/>
      <c r="C193" s="66"/>
      <c r="D193" s="66"/>
      <c r="E193" s="66"/>
      <c r="F193" s="66"/>
      <c r="G193" s="66"/>
      <c r="H193" s="67"/>
      <c r="I193" s="66"/>
      <c r="J193" s="66"/>
      <c r="K193" s="66"/>
      <c r="N193" s="3"/>
      <c r="O193" s="3"/>
    </row>
    <row r="194" spans="2:15" ht="14.25" customHeight="1" x14ac:dyDescent="0.45">
      <c r="B194" s="66"/>
      <c r="C194" s="66"/>
      <c r="D194" s="66"/>
      <c r="E194" s="66"/>
      <c r="F194" s="66"/>
      <c r="G194" s="66"/>
      <c r="H194" s="67"/>
      <c r="I194" s="66"/>
      <c r="J194" s="66"/>
      <c r="K194" s="66"/>
      <c r="N194" s="3"/>
      <c r="O194" s="3"/>
    </row>
    <row r="195" spans="2:15" ht="14.25" customHeight="1" x14ac:dyDescent="0.45">
      <c r="B195" s="66"/>
      <c r="C195" s="66"/>
      <c r="D195" s="66"/>
      <c r="E195" s="66"/>
      <c r="F195" s="66"/>
      <c r="G195" s="66"/>
      <c r="H195" s="67"/>
      <c r="I195" s="66"/>
      <c r="J195" s="66"/>
      <c r="K195" s="66"/>
      <c r="N195" s="3"/>
      <c r="O195" s="3"/>
    </row>
    <row r="196" spans="2:15" ht="14.25" customHeight="1" x14ac:dyDescent="0.45">
      <c r="B196" s="66"/>
      <c r="C196" s="66"/>
      <c r="D196" s="66"/>
      <c r="E196" s="66"/>
      <c r="F196" s="66"/>
      <c r="G196" s="66"/>
      <c r="H196" s="67"/>
      <c r="I196" s="66"/>
      <c r="J196" s="66"/>
      <c r="K196" s="66"/>
      <c r="N196" s="3"/>
      <c r="O196" s="3"/>
    </row>
    <row r="197" spans="2:15" ht="14.25" customHeight="1" x14ac:dyDescent="0.45">
      <c r="B197" s="66"/>
      <c r="C197" s="66"/>
      <c r="D197" s="66"/>
      <c r="E197" s="66"/>
      <c r="F197" s="66"/>
      <c r="G197" s="66"/>
      <c r="H197" s="67"/>
      <c r="I197" s="66"/>
      <c r="J197" s="66"/>
      <c r="K197" s="66"/>
      <c r="N197" s="3"/>
      <c r="O197" s="3"/>
    </row>
    <row r="198" spans="2:15" ht="14.25" customHeight="1" x14ac:dyDescent="0.45">
      <c r="B198" s="66"/>
      <c r="C198" s="66"/>
      <c r="D198" s="66"/>
      <c r="E198" s="66"/>
      <c r="F198" s="66"/>
      <c r="G198" s="66"/>
      <c r="H198" s="67"/>
      <c r="I198" s="66"/>
      <c r="J198" s="66"/>
      <c r="K198" s="66"/>
      <c r="N198" s="3"/>
      <c r="O198" s="3"/>
    </row>
    <row r="199" spans="2:15" ht="14.25" customHeight="1" x14ac:dyDescent="0.45">
      <c r="B199" s="66"/>
      <c r="C199" s="66"/>
      <c r="D199" s="66"/>
      <c r="E199" s="66"/>
      <c r="F199" s="66"/>
      <c r="G199" s="66"/>
      <c r="H199" s="67"/>
      <c r="I199" s="66"/>
      <c r="J199" s="66"/>
      <c r="K199" s="66"/>
      <c r="N199" s="3"/>
      <c r="O199" s="3"/>
    </row>
    <row r="200" spans="2:15" ht="14.25" customHeight="1" x14ac:dyDescent="0.45">
      <c r="B200" s="66"/>
      <c r="C200" s="66"/>
      <c r="D200" s="66"/>
      <c r="E200" s="66"/>
      <c r="F200" s="66"/>
      <c r="G200" s="66"/>
      <c r="H200" s="67"/>
      <c r="I200" s="66"/>
      <c r="J200" s="66"/>
      <c r="K200" s="66"/>
      <c r="N200" s="3"/>
      <c r="O200" s="3"/>
    </row>
    <row r="201" spans="2:15" ht="14.25" customHeight="1" x14ac:dyDescent="0.45">
      <c r="B201" s="66"/>
      <c r="C201" s="66"/>
      <c r="D201" s="66"/>
      <c r="E201" s="66"/>
      <c r="F201" s="66"/>
      <c r="G201" s="66"/>
      <c r="H201" s="67"/>
      <c r="I201" s="66"/>
      <c r="J201" s="66"/>
      <c r="K201" s="66"/>
      <c r="N201" s="3"/>
      <c r="O201" s="3"/>
    </row>
    <row r="202" spans="2:15" ht="14.25" customHeight="1" x14ac:dyDescent="0.45">
      <c r="B202" s="66"/>
      <c r="C202" s="66"/>
      <c r="D202" s="66"/>
      <c r="E202" s="66"/>
      <c r="F202" s="66"/>
      <c r="G202" s="66"/>
      <c r="H202" s="67"/>
      <c r="I202" s="66"/>
      <c r="J202" s="66"/>
      <c r="K202" s="66"/>
      <c r="N202" s="3"/>
      <c r="O202" s="3"/>
    </row>
    <row r="203" spans="2:15" ht="14.25" customHeight="1" x14ac:dyDescent="0.45">
      <c r="B203" s="66"/>
      <c r="C203" s="66"/>
      <c r="D203" s="66"/>
      <c r="E203" s="66"/>
      <c r="F203" s="66"/>
      <c r="G203" s="66"/>
      <c r="H203" s="67"/>
      <c r="I203" s="66"/>
      <c r="J203" s="66"/>
      <c r="K203" s="66"/>
      <c r="N203" s="3"/>
      <c r="O203" s="3"/>
    </row>
    <row r="204" spans="2:15" ht="14.25" customHeight="1" x14ac:dyDescent="0.45">
      <c r="B204" s="66"/>
      <c r="C204" s="66"/>
      <c r="D204" s="66"/>
      <c r="E204" s="66"/>
      <c r="F204" s="66"/>
      <c r="G204" s="66"/>
      <c r="H204" s="67"/>
      <c r="I204" s="66"/>
      <c r="J204" s="66"/>
      <c r="K204" s="66"/>
      <c r="N204" s="3"/>
      <c r="O204" s="3"/>
    </row>
    <row r="205" spans="2:15" ht="14.25" customHeight="1" x14ac:dyDescent="0.45">
      <c r="B205" s="66"/>
      <c r="C205" s="66"/>
      <c r="D205" s="66"/>
      <c r="E205" s="66"/>
      <c r="F205" s="66"/>
      <c r="G205" s="66"/>
      <c r="H205" s="67"/>
      <c r="I205" s="66"/>
      <c r="J205" s="66"/>
      <c r="K205" s="66"/>
      <c r="N205" s="3"/>
      <c r="O205" s="3"/>
    </row>
    <row r="206" spans="2:15" ht="14.25" customHeight="1" x14ac:dyDescent="0.45">
      <c r="B206" s="66"/>
      <c r="C206" s="66"/>
      <c r="D206" s="66"/>
      <c r="E206" s="66"/>
      <c r="F206" s="66"/>
      <c r="G206" s="66"/>
      <c r="H206" s="67"/>
      <c r="I206" s="66"/>
      <c r="J206" s="66"/>
      <c r="K206" s="66"/>
      <c r="N206" s="3"/>
      <c r="O206" s="3"/>
    </row>
    <row r="207" spans="2:15" ht="14.25" customHeight="1" x14ac:dyDescent="0.45">
      <c r="B207" s="66"/>
      <c r="C207" s="66"/>
      <c r="D207" s="66"/>
      <c r="E207" s="66"/>
      <c r="F207" s="66"/>
      <c r="G207" s="66"/>
      <c r="H207" s="67"/>
      <c r="I207" s="66"/>
      <c r="J207" s="66"/>
      <c r="K207" s="66"/>
      <c r="N207" s="3"/>
      <c r="O207" s="3"/>
    </row>
    <row r="208" spans="2:15" ht="14.25" customHeight="1" x14ac:dyDescent="0.45">
      <c r="B208" s="66"/>
      <c r="C208" s="66"/>
      <c r="D208" s="66"/>
      <c r="E208" s="66"/>
      <c r="F208" s="66"/>
      <c r="G208" s="66"/>
      <c r="H208" s="67"/>
      <c r="I208" s="66"/>
      <c r="J208" s="66"/>
      <c r="K208" s="66"/>
      <c r="N208" s="3"/>
      <c r="O208" s="3"/>
    </row>
    <row r="209" spans="2:15" ht="14.25" customHeight="1" x14ac:dyDescent="0.45">
      <c r="B209" s="66"/>
      <c r="C209" s="66"/>
      <c r="D209" s="66"/>
      <c r="E209" s="66"/>
      <c r="F209" s="66"/>
      <c r="G209" s="66"/>
      <c r="H209" s="67"/>
      <c r="I209" s="66"/>
      <c r="J209" s="66"/>
      <c r="K209" s="66"/>
      <c r="N209" s="3"/>
      <c r="O209" s="3"/>
    </row>
    <row r="210" spans="2:15" ht="14.25" customHeight="1" x14ac:dyDescent="0.45">
      <c r="B210" s="66"/>
      <c r="C210" s="66"/>
      <c r="D210" s="66"/>
      <c r="E210" s="66"/>
      <c r="F210" s="66"/>
      <c r="G210" s="66"/>
      <c r="H210" s="67"/>
      <c r="I210" s="66"/>
      <c r="J210" s="66"/>
      <c r="K210" s="66"/>
      <c r="N210" s="3"/>
      <c r="O210" s="3"/>
    </row>
    <row r="211" spans="2:15" ht="14.25" customHeight="1" x14ac:dyDescent="0.45">
      <c r="B211" s="66"/>
      <c r="C211" s="66"/>
      <c r="D211" s="66"/>
      <c r="E211" s="66"/>
      <c r="F211" s="66"/>
      <c r="G211" s="66"/>
      <c r="H211" s="67"/>
      <c r="I211" s="66"/>
      <c r="J211" s="66"/>
      <c r="K211" s="66"/>
      <c r="N211" s="3"/>
      <c r="O211" s="3"/>
    </row>
    <row r="212" spans="2:15" ht="14.25" customHeight="1" x14ac:dyDescent="0.45">
      <c r="B212" s="66"/>
      <c r="C212" s="66"/>
      <c r="D212" s="66"/>
      <c r="E212" s="66"/>
      <c r="F212" s="66"/>
      <c r="G212" s="66"/>
      <c r="H212" s="67"/>
      <c r="I212" s="66"/>
      <c r="J212" s="66"/>
      <c r="K212" s="66"/>
      <c r="N212" s="3"/>
      <c r="O212" s="3"/>
    </row>
    <row r="213" spans="2:15" ht="14.25" customHeight="1" x14ac:dyDescent="0.45">
      <c r="B213" s="66"/>
      <c r="C213" s="66"/>
      <c r="D213" s="66"/>
      <c r="E213" s="66"/>
      <c r="F213" s="66"/>
      <c r="G213" s="66"/>
      <c r="H213" s="67"/>
      <c r="I213" s="66"/>
      <c r="J213" s="66"/>
      <c r="K213" s="66"/>
      <c r="N213" s="3"/>
      <c r="O213" s="3"/>
    </row>
    <row r="214" spans="2:15" ht="14.25" customHeight="1" x14ac:dyDescent="0.45">
      <c r="B214" s="66"/>
      <c r="C214" s="66"/>
      <c r="D214" s="66"/>
      <c r="E214" s="66"/>
      <c r="F214" s="66"/>
      <c r="G214" s="66"/>
      <c r="H214" s="67"/>
      <c r="I214" s="66"/>
      <c r="J214" s="66"/>
      <c r="K214" s="66"/>
      <c r="N214" s="3"/>
      <c r="O214" s="3"/>
    </row>
    <row r="215" spans="2:15" ht="14.25" customHeight="1" x14ac:dyDescent="0.45">
      <c r="B215" s="66"/>
      <c r="C215" s="66"/>
      <c r="D215" s="66"/>
      <c r="E215" s="66"/>
      <c r="F215" s="66"/>
      <c r="G215" s="66"/>
      <c r="H215" s="67"/>
      <c r="I215" s="66"/>
      <c r="J215" s="66"/>
      <c r="K215" s="66"/>
      <c r="N215" s="3"/>
      <c r="O215" s="3"/>
    </row>
    <row r="216" spans="2:15" ht="14.25" customHeight="1" x14ac:dyDescent="0.45">
      <c r="B216" s="66"/>
      <c r="C216" s="66"/>
      <c r="D216" s="66"/>
      <c r="E216" s="66"/>
      <c r="F216" s="66"/>
      <c r="G216" s="66"/>
      <c r="H216" s="67"/>
      <c r="I216" s="66"/>
      <c r="J216" s="66"/>
      <c r="K216" s="66"/>
      <c r="N216" s="3"/>
      <c r="O216" s="3"/>
    </row>
    <row r="217" spans="2:15" ht="14.25" customHeight="1" x14ac:dyDescent="0.45">
      <c r="B217" s="66"/>
      <c r="C217" s="66"/>
      <c r="D217" s="66"/>
      <c r="E217" s="66"/>
      <c r="F217" s="66"/>
      <c r="G217" s="66"/>
      <c r="H217" s="67"/>
      <c r="I217" s="66"/>
      <c r="J217" s="66"/>
      <c r="K217" s="66"/>
      <c r="N217" s="3"/>
      <c r="O217" s="3"/>
    </row>
    <row r="218" spans="2:15" ht="14.25" customHeight="1" x14ac:dyDescent="0.45">
      <c r="B218" s="66"/>
      <c r="C218" s="66"/>
      <c r="D218" s="66"/>
      <c r="E218" s="66"/>
      <c r="F218" s="66"/>
      <c r="G218" s="66"/>
      <c r="H218" s="67"/>
      <c r="I218" s="66"/>
      <c r="J218" s="66"/>
      <c r="K218" s="66"/>
      <c r="N218" s="3"/>
      <c r="O218" s="3"/>
    </row>
    <row r="219" spans="2:15" ht="14.25" customHeight="1" x14ac:dyDescent="0.45">
      <c r="B219" s="66"/>
      <c r="C219" s="66"/>
      <c r="D219" s="66"/>
      <c r="E219" s="66"/>
      <c r="F219" s="66"/>
      <c r="G219" s="66"/>
      <c r="H219" s="67"/>
      <c r="I219" s="66"/>
      <c r="J219" s="66"/>
      <c r="K219" s="66"/>
      <c r="N219" s="3"/>
      <c r="O219" s="3"/>
    </row>
    <row r="220" spans="2:15" ht="14.25" customHeight="1" x14ac:dyDescent="0.45">
      <c r="B220" s="66"/>
      <c r="C220" s="66"/>
      <c r="D220" s="66"/>
      <c r="E220" s="66"/>
      <c r="F220" s="66"/>
      <c r="G220" s="66"/>
      <c r="H220" s="67"/>
      <c r="I220" s="66"/>
      <c r="J220" s="66"/>
      <c r="K220" s="66"/>
      <c r="N220" s="3"/>
      <c r="O220" s="3"/>
    </row>
    <row r="221" spans="2:15" ht="14.25" customHeight="1" x14ac:dyDescent="0.45">
      <c r="B221" s="66"/>
      <c r="C221" s="66"/>
      <c r="D221" s="66"/>
      <c r="E221" s="66"/>
      <c r="F221" s="66"/>
      <c r="G221" s="66"/>
      <c r="H221" s="67"/>
      <c r="I221" s="66"/>
      <c r="J221" s="66"/>
      <c r="K221" s="66"/>
      <c r="N221" s="3"/>
      <c r="O221" s="3"/>
    </row>
    <row r="222" spans="2:15" ht="14.25" customHeight="1" x14ac:dyDescent="0.45">
      <c r="B222" s="66"/>
      <c r="C222" s="66"/>
      <c r="D222" s="66"/>
      <c r="E222" s="66"/>
      <c r="F222" s="66"/>
      <c r="G222" s="66"/>
      <c r="H222" s="67"/>
      <c r="I222" s="66"/>
      <c r="J222" s="66"/>
      <c r="K222" s="66"/>
      <c r="N222" s="3"/>
      <c r="O222" s="3"/>
    </row>
    <row r="223" spans="2:15" ht="14.25" customHeight="1" x14ac:dyDescent="0.45">
      <c r="B223" s="66"/>
      <c r="C223" s="66"/>
      <c r="D223" s="66"/>
      <c r="E223" s="66"/>
      <c r="F223" s="66"/>
      <c r="G223" s="66"/>
      <c r="H223" s="67"/>
      <c r="I223" s="66"/>
      <c r="J223" s="66"/>
      <c r="K223" s="66"/>
      <c r="N223" s="3"/>
      <c r="O223" s="3"/>
    </row>
    <row r="224" spans="2:15" ht="14.25" customHeight="1" x14ac:dyDescent="0.45">
      <c r="B224" s="66"/>
      <c r="C224" s="66"/>
      <c r="D224" s="66"/>
      <c r="E224" s="66"/>
      <c r="F224" s="66"/>
      <c r="G224" s="66"/>
      <c r="H224" s="67"/>
      <c r="I224" s="66"/>
      <c r="J224" s="66"/>
      <c r="K224" s="66"/>
      <c r="N224" s="3"/>
      <c r="O224" s="3"/>
    </row>
    <row r="225" spans="2:15" ht="14.25" customHeight="1" x14ac:dyDescent="0.45">
      <c r="B225" s="66"/>
      <c r="C225" s="66"/>
      <c r="D225" s="66"/>
      <c r="E225" s="66"/>
      <c r="F225" s="66"/>
      <c r="G225" s="66"/>
      <c r="H225" s="67"/>
      <c r="I225" s="66"/>
      <c r="J225" s="66"/>
      <c r="K225" s="66"/>
      <c r="N225" s="3"/>
      <c r="O225" s="3"/>
    </row>
    <row r="226" spans="2:15" ht="14.25" customHeight="1" x14ac:dyDescent="0.45">
      <c r="B226" s="66"/>
      <c r="C226" s="66"/>
      <c r="D226" s="66"/>
      <c r="E226" s="66"/>
      <c r="F226" s="66"/>
      <c r="G226" s="66"/>
      <c r="H226" s="67"/>
      <c r="I226" s="66"/>
      <c r="J226" s="66"/>
      <c r="K226" s="66"/>
      <c r="N226" s="3"/>
      <c r="O226" s="3"/>
    </row>
    <row r="227" spans="2:15" ht="14.25" customHeight="1" x14ac:dyDescent="0.45">
      <c r="B227" s="66"/>
      <c r="C227" s="66"/>
      <c r="D227" s="66"/>
      <c r="E227" s="66"/>
      <c r="F227" s="66"/>
      <c r="G227" s="66"/>
      <c r="H227" s="67"/>
      <c r="I227" s="66"/>
      <c r="J227" s="66"/>
      <c r="K227" s="66"/>
      <c r="N227" s="3"/>
      <c r="O227" s="3"/>
    </row>
    <row r="228" spans="2:15" ht="14.25" customHeight="1" x14ac:dyDescent="0.45">
      <c r="B228" s="66"/>
      <c r="C228" s="66"/>
      <c r="D228" s="66"/>
      <c r="E228" s="66"/>
      <c r="F228" s="66"/>
      <c r="G228" s="66"/>
      <c r="H228" s="67"/>
      <c r="I228" s="66"/>
      <c r="J228" s="66"/>
      <c r="K228" s="66"/>
      <c r="N228" s="3"/>
      <c r="O228" s="3"/>
    </row>
    <row r="229" spans="2:15" ht="14.25" customHeight="1" x14ac:dyDescent="0.45">
      <c r="B229" s="66"/>
      <c r="C229" s="66"/>
      <c r="D229" s="66"/>
      <c r="E229" s="66"/>
      <c r="F229" s="66"/>
      <c r="G229" s="66"/>
      <c r="H229" s="67"/>
      <c r="I229" s="66"/>
      <c r="J229" s="66"/>
      <c r="K229" s="66"/>
      <c r="N229" s="3"/>
      <c r="O229" s="3"/>
    </row>
    <row r="230" spans="2:15" ht="14.25" customHeight="1" x14ac:dyDescent="0.45">
      <c r="B230" s="66"/>
      <c r="C230" s="66"/>
      <c r="D230" s="66"/>
      <c r="E230" s="66"/>
      <c r="F230" s="66"/>
      <c r="G230" s="66"/>
      <c r="H230" s="67"/>
      <c r="I230" s="66"/>
      <c r="J230" s="66"/>
      <c r="K230" s="66"/>
      <c r="N230" s="3"/>
      <c r="O230" s="3"/>
    </row>
    <row r="231" spans="2:15" ht="14.25" customHeight="1" x14ac:dyDescent="0.45">
      <c r="B231" s="66"/>
      <c r="C231" s="66"/>
      <c r="D231" s="66"/>
      <c r="E231" s="66"/>
      <c r="F231" s="66"/>
      <c r="G231" s="66"/>
      <c r="H231" s="67"/>
      <c r="I231" s="66"/>
      <c r="J231" s="66"/>
      <c r="K231" s="66"/>
      <c r="N231" s="3"/>
      <c r="O231" s="3"/>
    </row>
    <row r="232" spans="2:15" ht="14.25" customHeight="1" x14ac:dyDescent="0.45">
      <c r="B232" s="66"/>
      <c r="C232" s="66"/>
      <c r="D232" s="66"/>
      <c r="E232" s="66"/>
      <c r="F232" s="66"/>
      <c r="G232" s="66"/>
      <c r="H232" s="67"/>
      <c r="I232" s="66"/>
      <c r="J232" s="66"/>
      <c r="K232" s="66"/>
      <c r="N232" s="3"/>
      <c r="O232" s="3"/>
    </row>
    <row r="233" spans="2:15" ht="14.25" customHeight="1" x14ac:dyDescent="0.45">
      <c r="B233" s="66"/>
      <c r="C233" s="66"/>
      <c r="D233" s="66"/>
      <c r="E233" s="66"/>
      <c r="F233" s="66"/>
      <c r="G233" s="66"/>
      <c r="H233" s="67"/>
      <c r="I233" s="66"/>
      <c r="J233" s="66"/>
      <c r="K233" s="66"/>
      <c r="N233" s="3"/>
      <c r="O233" s="3"/>
    </row>
    <row r="234" spans="2:15" ht="14.25" customHeight="1" x14ac:dyDescent="0.45">
      <c r="B234" s="66"/>
      <c r="C234" s="66"/>
      <c r="D234" s="66"/>
      <c r="E234" s="66"/>
      <c r="F234" s="66"/>
      <c r="G234" s="66"/>
      <c r="H234" s="67"/>
      <c r="I234" s="66"/>
      <c r="J234" s="66"/>
      <c r="K234" s="66"/>
      <c r="N234" s="3"/>
      <c r="O234" s="3"/>
    </row>
    <row r="235" spans="2:15" ht="14.25" customHeight="1" x14ac:dyDescent="0.45">
      <c r="B235" s="66"/>
      <c r="C235" s="66"/>
      <c r="D235" s="66"/>
      <c r="E235" s="66"/>
      <c r="F235" s="66"/>
      <c r="G235" s="66"/>
      <c r="H235" s="67"/>
      <c r="I235" s="66"/>
      <c r="J235" s="66"/>
      <c r="K235" s="66"/>
      <c r="N235" s="3"/>
      <c r="O235" s="3"/>
    </row>
    <row r="236" spans="2:15" ht="14.25" customHeight="1" x14ac:dyDescent="0.45">
      <c r="B236" s="66"/>
      <c r="C236" s="66"/>
      <c r="D236" s="66"/>
      <c r="E236" s="66"/>
      <c r="F236" s="66"/>
      <c r="G236" s="66"/>
      <c r="H236" s="67"/>
      <c r="I236" s="66"/>
      <c r="J236" s="66"/>
      <c r="K236" s="66"/>
      <c r="N236" s="3"/>
      <c r="O236" s="3"/>
    </row>
    <row r="237" spans="2:15" ht="14.25" customHeight="1" x14ac:dyDescent="0.45">
      <c r="B237" s="66"/>
      <c r="C237" s="66"/>
      <c r="D237" s="66"/>
      <c r="E237" s="66"/>
      <c r="F237" s="66"/>
      <c r="G237" s="66"/>
      <c r="H237" s="67"/>
      <c r="I237" s="66"/>
      <c r="J237" s="66"/>
      <c r="K237" s="66"/>
      <c r="N237" s="3"/>
      <c r="O237" s="3"/>
    </row>
    <row r="238" spans="2:15" ht="14.25" customHeight="1" x14ac:dyDescent="0.45">
      <c r="B238" s="66"/>
      <c r="C238" s="66"/>
      <c r="D238" s="66"/>
      <c r="E238" s="66"/>
      <c r="F238" s="66"/>
      <c r="G238" s="66"/>
      <c r="H238" s="67"/>
      <c r="I238" s="66"/>
      <c r="J238" s="66"/>
      <c r="K238" s="66"/>
      <c r="N238" s="3"/>
      <c r="O238" s="3"/>
    </row>
    <row r="239" spans="2:15" ht="14.25" customHeight="1" x14ac:dyDescent="0.45">
      <c r="B239" s="66"/>
      <c r="C239" s="66"/>
      <c r="D239" s="66"/>
      <c r="E239" s="66"/>
      <c r="F239" s="66"/>
      <c r="G239" s="66"/>
      <c r="H239" s="67"/>
      <c r="I239" s="66"/>
      <c r="J239" s="66"/>
      <c r="K239" s="66"/>
      <c r="N239" s="3"/>
      <c r="O239" s="3"/>
    </row>
    <row r="240" spans="2:15" ht="14.25" customHeight="1" x14ac:dyDescent="0.45">
      <c r="B240" s="66"/>
      <c r="C240" s="66"/>
      <c r="D240" s="66"/>
      <c r="E240" s="66"/>
      <c r="F240" s="66"/>
      <c r="G240" s="66"/>
      <c r="H240" s="67"/>
      <c r="I240" s="66"/>
      <c r="J240" s="66"/>
      <c r="K240" s="66"/>
      <c r="N240" s="3"/>
      <c r="O240" s="3"/>
    </row>
    <row r="241" spans="2:15" ht="14.25" customHeight="1" x14ac:dyDescent="0.45">
      <c r="B241" s="66"/>
      <c r="C241" s="66"/>
      <c r="D241" s="66"/>
      <c r="E241" s="66"/>
      <c r="F241" s="66"/>
      <c r="G241" s="66"/>
      <c r="H241" s="67"/>
      <c r="I241" s="66"/>
      <c r="J241" s="66"/>
      <c r="K241" s="66"/>
      <c r="N241" s="3"/>
      <c r="O241" s="3"/>
    </row>
    <row r="242" spans="2:15" ht="14.25" customHeight="1" x14ac:dyDescent="0.45">
      <c r="B242" s="66"/>
      <c r="C242" s="66"/>
      <c r="D242" s="66"/>
      <c r="E242" s="66"/>
      <c r="F242" s="66"/>
      <c r="G242" s="66"/>
      <c r="H242" s="67"/>
      <c r="I242" s="66"/>
      <c r="J242" s="66"/>
      <c r="K242" s="66"/>
      <c r="N242" s="3"/>
      <c r="O242" s="3"/>
    </row>
    <row r="243" spans="2:15" ht="14.25" customHeight="1" x14ac:dyDescent="0.45">
      <c r="B243" s="66"/>
      <c r="C243" s="66"/>
      <c r="D243" s="66"/>
      <c r="E243" s="66"/>
      <c r="F243" s="66"/>
      <c r="G243" s="66"/>
      <c r="H243" s="67"/>
      <c r="I243" s="66"/>
      <c r="J243" s="66"/>
      <c r="K243" s="66"/>
      <c r="N243" s="3"/>
      <c r="O243" s="3"/>
    </row>
    <row r="244" spans="2:15" ht="14.25" customHeight="1" x14ac:dyDescent="0.45">
      <c r="B244" s="66"/>
      <c r="C244" s="66"/>
      <c r="D244" s="66"/>
      <c r="E244" s="66"/>
      <c r="F244" s="66"/>
      <c r="G244" s="66"/>
      <c r="H244" s="67"/>
      <c r="I244" s="66"/>
      <c r="J244" s="66"/>
      <c r="K244" s="66"/>
      <c r="N244" s="3"/>
      <c r="O244" s="3"/>
    </row>
    <row r="245" spans="2:15" ht="14.25" customHeight="1" x14ac:dyDescent="0.45">
      <c r="B245" s="66"/>
      <c r="C245" s="66"/>
      <c r="D245" s="66"/>
      <c r="E245" s="66"/>
      <c r="F245" s="66"/>
      <c r="G245" s="66"/>
      <c r="H245" s="67"/>
      <c r="I245" s="66"/>
      <c r="J245" s="66"/>
      <c r="K245" s="66"/>
      <c r="N245" s="3"/>
      <c r="O245" s="3"/>
    </row>
    <row r="246" spans="2:15" ht="14.25" customHeight="1" x14ac:dyDescent="0.45">
      <c r="B246" s="66"/>
      <c r="C246" s="66"/>
      <c r="D246" s="66"/>
      <c r="E246" s="66"/>
      <c r="F246" s="66"/>
      <c r="G246" s="66"/>
      <c r="H246" s="67"/>
      <c r="I246" s="66"/>
      <c r="J246" s="66"/>
      <c r="K246" s="66"/>
      <c r="N246" s="3"/>
      <c r="O246" s="3"/>
    </row>
    <row r="247" spans="2:15" ht="14.25" customHeight="1" x14ac:dyDescent="0.45">
      <c r="B247" s="66"/>
      <c r="C247" s="66"/>
      <c r="D247" s="66"/>
      <c r="E247" s="66"/>
      <c r="F247" s="66"/>
      <c r="G247" s="66"/>
      <c r="H247" s="67"/>
      <c r="I247" s="66"/>
      <c r="J247" s="66"/>
      <c r="K247" s="66"/>
      <c r="N247" s="3"/>
      <c r="O247" s="3"/>
    </row>
    <row r="248" spans="2:15" ht="14.25" customHeight="1" x14ac:dyDescent="0.45">
      <c r="B248" s="66"/>
      <c r="C248" s="66"/>
      <c r="D248" s="66"/>
      <c r="E248" s="66"/>
      <c r="F248" s="66"/>
      <c r="G248" s="66"/>
      <c r="H248" s="67"/>
      <c r="I248" s="66"/>
      <c r="J248" s="66"/>
      <c r="K248" s="66"/>
      <c r="N248" s="3"/>
      <c r="O248" s="3"/>
    </row>
    <row r="249" spans="2:15" ht="14.25" customHeight="1" x14ac:dyDescent="0.45">
      <c r="B249" s="66"/>
      <c r="C249" s="66"/>
      <c r="D249" s="66"/>
      <c r="E249" s="66"/>
      <c r="F249" s="66"/>
      <c r="G249" s="66"/>
      <c r="H249" s="67"/>
      <c r="I249" s="66"/>
      <c r="J249" s="66"/>
      <c r="K249" s="66"/>
      <c r="N249" s="3"/>
      <c r="O249" s="3"/>
    </row>
    <row r="250" spans="2:15" ht="14.25" customHeight="1" x14ac:dyDescent="0.45">
      <c r="B250" s="66"/>
      <c r="C250" s="66"/>
      <c r="D250" s="66"/>
      <c r="E250" s="66"/>
      <c r="F250" s="66"/>
      <c r="G250" s="66"/>
      <c r="H250" s="67"/>
      <c r="I250" s="66"/>
      <c r="J250" s="66"/>
      <c r="K250" s="66"/>
      <c r="N250" s="3"/>
      <c r="O250" s="3"/>
    </row>
    <row r="251" spans="2:15" ht="14.25" customHeight="1" x14ac:dyDescent="0.45">
      <c r="B251" s="66"/>
      <c r="C251" s="66"/>
      <c r="D251" s="66"/>
      <c r="E251" s="66"/>
      <c r="F251" s="66"/>
      <c r="G251" s="66"/>
      <c r="H251" s="67"/>
      <c r="I251" s="66"/>
      <c r="J251" s="66"/>
      <c r="K251" s="66"/>
      <c r="N251" s="3"/>
      <c r="O251" s="3"/>
    </row>
    <row r="252" spans="2:15" ht="14.25" customHeight="1" x14ac:dyDescent="0.45">
      <c r="B252" s="66"/>
      <c r="C252" s="66"/>
      <c r="D252" s="66"/>
      <c r="E252" s="66"/>
      <c r="F252" s="66"/>
      <c r="G252" s="66"/>
      <c r="H252" s="67"/>
      <c r="I252" s="66"/>
      <c r="J252" s="66"/>
      <c r="K252" s="66"/>
      <c r="N252" s="3"/>
      <c r="O252" s="3"/>
    </row>
    <row r="253" spans="2:15" ht="14.25" customHeight="1" x14ac:dyDescent="0.45">
      <c r="B253" s="66"/>
      <c r="C253" s="66"/>
      <c r="D253" s="66"/>
      <c r="E253" s="66"/>
      <c r="F253" s="66"/>
      <c r="G253" s="66"/>
      <c r="H253" s="67"/>
      <c r="I253" s="66"/>
      <c r="J253" s="66"/>
      <c r="K253" s="66"/>
      <c r="N253" s="3"/>
      <c r="O253" s="3"/>
    </row>
    <row r="254" spans="2:15" ht="14.25" customHeight="1" x14ac:dyDescent="0.45">
      <c r="B254" s="66"/>
      <c r="C254" s="66"/>
      <c r="D254" s="66"/>
      <c r="E254" s="66"/>
      <c r="F254" s="66"/>
      <c r="G254" s="66"/>
      <c r="H254" s="67"/>
      <c r="I254" s="66"/>
      <c r="J254" s="66"/>
      <c r="K254" s="66"/>
      <c r="N254" s="3"/>
      <c r="O254" s="3"/>
    </row>
    <row r="255" spans="2:15" ht="14.25" customHeight="1" x14ac:dyDescent="0.45">
      <c r="B255" s="66"/>
      <c r="C255" s="66"/>
      <c r="D255" s="66"/>
      <c r="E255" s="66"/>
      <c r="F255" s="66"/>
      <c r="G255" s="66"/>
      <c r="H255" s="67"/>
      <c r="I255" s="66"/>
      <c r="J255" s="66"/>
      <c r="K255" s="66"/>
      <c r="N255" s="3"/>
      <c r="O255" s="3"/>
    </row>
    <row r="256" spans="2:15" ht="14.25" customHeight="1" x14ac:dyDescent="0.45">
      <c r="B256" s="66"/>
      <c r="C256" s="66"/>
      <c r="D256" s="66"/>
      <c r="E256" s="66"/>
      <c r="F256" s="66"/>
      <c r="G256" s="66"/>
      <c r="H256" s="67"/>
      <c r="I256" s="66"/>
      <c r="J256" s="66"/>
      <c r="K256" s="66"/>
      <c r="N256" s="3"/>
      <c r="O256" s="3"/>
    </row>
    <row r="257" spans="2:15" ht="14.25" customHeight="1" x14ac:dyDescent="0.45">
      <c r="B257" s="66"/>
      <c r="C257" s="66"/>
      <c r="D257" s="66"/>
      <c r="E257" s="66"/>
      <c r="F257" s="66"/>
      <c r="G257" s="66"/>
      <c r="H257" s="67"/>
      <c r="I257" s="66"/>
      <c r="J257" s="66"/>
      <c r="K257" s="66"/>
      <c r="N257" s="3"/>
      <c r="O257" s="3"/>
    </row>
    <row r="258" spans="2:15" ht="14.25" customHeight="1" x14ac:dyDescent="0.45">
      <c r="B258" s="66"/>
      <c r="C258" s="66"/>
      <c r="D258" s="66"/>
      <c r="E258" s="66"/>
      <c r="F258" s="66"/>
      <c r="G258" s="66"/>
      <c r="H258" s="67"/>
      <c r="I258" s="66"/>
      <c r="J258" s="66"/>
      <c r="K258" s="66"/>
      <c r="N258" s="3"/>
      <c r="O258" s="3"/>
    </row>
    <row r="259" spans="2:15" ht="14.25" customHeight="1" x14ac:dyDescent="0.45">
      <c r="B259" s="66"/>
      <c r="C259" s="66"/>
      <c r="D259" s="66"/>
      <c r="E259" s="66"/>
      <c r="F259" s="66"/>
      <c r="G259" s="66"/>
      <c r="H259" s="67"/>
      <c r="I259" s="66"/>
      <c r="J259" s="66"/>
      <c r="K259" s="66"/>
      <c r="N259" s="3"/>
      <c r="O259" s="3"/>
    </row>
    <row r="260" spans="2:15" ht="14.25" customHeight="1" x14ac:dyDescent="0.45">
      <c r="B260" s="66"/>
      <c r="C260" s="66"/>
      <c r="D260" s="66"/>
      <c r="E260" s="66"/>
      <c r="F260" s="66"/>
      <c r="G260" s="66"/>
      <c r="H260" s="67"/>
      <c r="I260" s="66"/>
      <c r="J260" s="66"/>
      <c r="K260" s="66"/>
      <c r="N260" s="3"/>
      <c r="O260" s="3"/>
    </row>
    <row r="261" spans="2:15" ht="14.25" customHeight="1" x14ac:dyDescent="0.45">
      <c r="B261" s="66"/>
      <c r="C261" s="66"/>
      <c r="D261" s="66"/>
      <c r="E261" s="66"/>
      <c r="F261" s="66"/>
      <c r="G261" s="66"/>
      <c r="H261" s="67"/>
      <c r="I261" s="66"/>
      <c r="J261" s="66"/>
      <c r="K261" s="66"/>
      <c r="N261" s="3"/>
      <c r="O261" s="3"/>
    </row>
    <row r="262" spans="2:15" ht="14.25" customHeight="1" x14ac:dyDescent="0.45">
      <c r="B262" s="66"/>
      <c r="C262" s="66"/>
      <c r="D262" s="66"/>
      <c r="E262" s="66"/>
      <c r="F262" s="66"/>
      <c r="G262" s="66"/>
      <c r="H262" s="67"/>
      <c r="I262" s="66"/>
      <c r="J262" s="66"/>
      <c r="K262" s="66"/>
      <c r="N262" s="3"/>
      <c r="O262" s="3"/>
    </row>
    <row r="263" spans="2:15" ht="14.25" customHeight="1" x14ac:dyDescent="0.45">
      <c r="B263" s="66"/>
      <c r="C263" s="66"/>
      <c r="D263" s="66"/>
      <c r="E263" s="66"/>
      <c r="F263" s="66"/>
      <c r="G263" s="66"/>
      <c r="H263" s="67"/>
      <c r="I263" s="66"/>
      <c r="J263" s="66"/>
      <c r="K263" s="66"/>
      <c r="N263" s="3"/>
      <c r="O263" s="3"/>
    </row>
    <row r="264" spans="2:15" ht="14.25" customHeight="1" x14ac:dyDescent="0.45">
      <c r="B264" s="66"/>
      <c r="C264" s="66"/>
      <c r="D264" s="66"/>
      <c r="E264" s="66"/>
      <c r="F264" s="66"/>
      <c r="G264" s="66"/>
      <c r="H264" s="67"/>
      <c r="I264" s="66"/>
      <c r="J264" s="66"/>
      <c r="K264" s="66"/>
      <c r="N264" s="3"/>
      <c r="O264" s="3"/>
    </row>
    <row r="265" spans="2:15" ht="14.25" customHeight="1" x14ac:dyDescent="0.45">
      <c r="B265" s="66"/>
      <c r="C265" s="66"/>
      <c r="D265" s="66"/>
      <c r="E265" s="66"/>
      <c r="F265" s="66"/>
      <c r="G265" s="66"/>
      <c r="H265" s="67"/>
      <c r="I265" s="66"/>
      <c r="J265" s="66"/>
      <c r="K265" s="66"/>
      <c r="N265" s="3"/>
      <c r="O265" s="3"/>
    </row>
    <row r="266" spans="2:15" ht="14.25" customHeight="1" x14ac:dyDescent="0.45">
      <c r="B266" s="66"/>
      <c r="C266" s="66"/>
      <c r="D266" s="66"/>
      <c r="E266" s="66"/>
      <c r="F266" s="66"/>
      <c r="G266" s="66"/>
      <c r="H266" s="67"/>
      <c r="I266" s="66"/>
      <c r="J266" s="66"/>
      <c r="K266" s="66"/>
      <c r="N266" s="3"/>
      <c r="O266" s="3"/>
    </row>
    <row r="267" spans="2:15" ht="14.25" customHeight="1" x14ac:dyDescent="0.45">
      <c r="B267" s="66"/>
      <c r="C267" s="66"/>
      <c r="D267" s="66"/>
      <c r="E267" s="66"/>
      <c r="F267" s="66"/>
      <c r="G267" s="66"/>
      <c r="H267" s="67"/>
      <c r="I267" s="66"/>
      <c r="J267" s="66"/>
      <c r="K267" s="66"/>
      <c r="N267" s="3"/>
      <c r="O267" s="3"/>
    </row>
    <row r="268" spans="2:15" ht="14.25" customHeight="1" x14ac:dyDescent="0.45">
      <c r="B268" s="66"/>
      <c r="C268" s="66"/>
      <c r="D268" s="66"/>
      <c r="E268" s="66"/>
      <c r="F268" s="66"/>
      <c r="G268" s="66"/>
      <c r="H268" s="67"/>
      <c r="I268" s="66"/>
      <c r="J268" s="66"/>
      <c r="K268" s="66"/>
      <c r="N268" s="3"/>
      <c r="O268" s="3"/>
    </row>
    <row r="269" spans="2:15" ht="14.25" customHeight="1" x14ac:dyDescent="0.45">
      <c r="B269" s="66"/>
      <c r="C269" s="66"/>
      <c r="D269" s="66"/>
      <c r="E269" s="66"/>
      <c r="F269" s="66"/>
      <c r="G269" s="66"/>
      <c r="H269" s="67"/>
      <c r="I269" s="66"/>
      <c r="J269" s="66"/>
      <c r="K269" s="66"/>
      <c r="N269" s="3"/>
      <c r="O269" s="3"/>
    </row>
    <row r="270" spans="2:15" ht="14.25" customHeight="1" x14ac:dyDescent="0.45">
      <c r="B270" s="66"/>
      <c r="C270" s="66"/>
      <c r="D270" s="66"/>
      <c r="E270" s="66"/>
      <c r="F270" s="66"/>
      <c r="G270" s="66"/>
      <c r="H270" s="67"/>
      <c r="I270" s="66"/>
      <c r="J270" s="66"/>
      <c r="K270" s="66"/>
      <c r="N270" s="3"/>
      <c r="O270" s="3"/>
    </row>
    <row r="271" spans="2:15" ht="14.25" customHeight="1" x14ac:dyDescent="0.45">
      <c r="B271" s="66"/>
      <c r="C271" s="66"/>
      <c r="D271" s="66"/>
      <c r="E271" s="66"/>
      <c r="F271" s="66"/>
      <c r="G271" s="66"/>
      <c r="H271" s="67"/>
      <c r="I271" s="66"/>
      <c r="J271" s="66"/>
      <c r="K271" s="66"/>
      <c r="N271" s="3"/>
      <c r="O271" s="3"/>
    </row>
    <row r="272" spans="2:15" ht="14.25" customHeight="1" x14ac:dyDescent="0.45">
      <c r="B272" s="66"/>
      <c r="C272" s="66"/>
      <c r="D272" s="66"/>
      <c r="E272" s="66"/>
      <c r="F272" s="66"/>
      <c r="G272" s="66"/>
      <c r="H272" s="67"/>
      <c r="I272" s="66"/>
      <c r="J272" s="66"/>
      <c r="K272" s="66"/>
      <c r="N272" s="3"/>
      <c r="O272" s="3"/>
    </row>
    <row r="273" spans="2:15" ht="14.25" customHeight="1" x14ac:dyDescent="0.45">
      <c r="B273" s="66"/>
      <c r="C273" s="66"/>
      <c r="D273" s="66"/>
      <c r="E273" s="66"/>
      <c r="F273" s="66"/>
      <c r="G273" s="66"/>
      <c r="H273" s="67"/>
      <c r="I273" s="66"/>
      <c r="J273" s="66"/>
      <c r="K273" s="66"/>
      <c r="N273" s="3"/>
      <c r="O273" s="3"/>
    </row>
    <row r="274" spans="2:15" ht="14.25" customHeight="1" x14ac:dyDescent="0.45">
      <c r="B274" s="66"/>
      <c r="C274" s="66"/>
      <c r="D274" s="66"/>
      <c r="E274" s="66"/>
      <c r="F274" s="66"/>
      <c r="G274" s="66"/>
      <c r="H274" s="67"/>
      <c r="I274" s="66"/>
      <c r="J274" s="66"/>
      <c r="K274" s="66"/>
      <c r="N274" s="3"/>
      <c r="O274" s="3"/>
    </row>
    <row r="275" spans="2:15" ht="14.25" customHeight="1" x14ac:dyDescent="0.45">
      <c r="B275" s="66"/>
      <c r="C275" s="66"/>
      <c r="D275" s="66"/>
      <c r="E275" s="66"/>
      <c r="F275" s="66"/>
      <c r="G275" s="66"/>
      <c r="H275" s="67"/>
      <c r="I275" s="66"/>
      <c r="J275" s="66"/>
      <c r="K275" s="66"/>
      <c r="N275" s="3"/>
      <c r="O275" s="3"/>
    </row>
    <row r="276" spans="2:15" ht="14.25" customHeight="1" x14ac:dyDescent="0.45">
      <c r="B276" s="66"/>
      <c r="C276" s="66"/>
      <c r="D276" s="66"/>
      <c r="E276" s="66"/>
      <c r="F276" s="66"/>
      <c r="G276" s="66"/>
      <c r="H276" s="67"/>
      <c r="I276" s="66"/>
      <c r="J276" s="66"/>
      <c r="K276" s="66"/>
      <c r="N276" s="3"/>
      <c r="O276" s="3"/>
    </row>
    <row r="277" spans="2:15" ht="14.25" customHeight="1" x14ac:dyDescent="0.45">
      <c r="B277" s="66"/>
      <c r="C277" s="66"/>
      <c r="D277" s="66"/>
      <c r="E277" s="66"/>
      <c r="F277" s="66"/>
      <c r="G277" s="66"/>
      <c r="H277" s="67"/>
      <c r="I277" s="66"/>
      <c r="J277" s="66"/>
      <c r="K277" s="66"/>
      <c r="N277" s="3"/>
      <c r="O277" s="3"/>
    </row>
    <row r="278" spans="2:15" ht="14.25" customHeight="1" x14ac:dyDescent="0.45">
      <c r="B278" s="66"/>
      <c r="C278" s="66"/>
      <c r="D278" s="66"/>
      <c r="E278" s="66"/>
      <c r="F278" s="66"/>
      <c r="G278" s="66"/>
      <c r="H278" s="67"/>
      <c r="I278" s="66"/>
      <c r="J278" s="66"/>
      <c r="K278" s="66"/>
      <c r="N278" s="3"/>
      <c r="O278" s="3"/>
    </row>
    <row r="279" spans="2:15" ht="14.25" customHeight="1" x14ac:dyDescent="0.45">
      <c r="B279" s="66"/>
      <c r="C279" s="66"/>
      <c r="D279" s="66"/>
      <c r="E279" s="66"/>
      <c r="F279" s="66"/>
      <c r="G279" s="66"/>
      <c r="H279" s="67"/>
      <c r="I279" s="66"/>
      <c r="J279" s="66"/>
      <c r="K279" s="66"/>
      <c r="N279" s="3"/>
      <c r="O279" s="3"/>
    </row>
    <row r="280" spans="2:15" ht="14.25" customHeight="1" x14ac:dyDescent="0.45">
      <c r="B280" s="66"/>
      <c r="C280" s="66"/>
      <c r="D280" s="66"/>
      <c r="E280" s="66"/>
      <c r="F280" s="66"/>
      <c r="G280" s="66"/>
      <c r="H280" s="67"/>
      <c r="I280" s="66"/>
      <c r="J280" s="66"/>
      <c r="K280" s="66"/>
      <c r="N280" s="3"/>
      <c r="O280" s="3"/>
    </row>
    <row r="281" spans="2:15" ht="14.25" customHeight="1" x14ac:dyDescent="0.45">
      <c r="B281" s="66"/>
      <c r="C281" s="66"/>
      <c r="D281" s="66"/>
      <c r="E281" s="66"/>
      <c r="F281" s="66"/>
      <c r="G281" s="66"/>
      <c r="H281" s="67"/>
      <c r="I281" s="66"/>
      <c r="J281" s="66"/>
      <c r="K281" s="66"/>
      <c r="N281" s="3"/>
      <c r="O281" s="3"/>
    </row>
    <row r="282" spans="2:15" ht="14.25" customHeight="1" x14ac:dyDescent="0.45">
      <c r="B282" s="66"/>
      <c r="C282" s="66"/>
      <c r="D282" s="66"/>
      <c r="E282" s="66"/>
      <c r="F282" s="66"/>
      <c r="G282" s="66"/>
      <c r="H282" s="67"/>
      <c r="I282" s="66"/>
      <c r="J282" s="66"/>
      <c r="K282" s="66"/>
      <c r="N282" s="3"/>
      <c r="O282" s="3"/>
    </row>
    <row r="283" spans="2:15" ht="14.25" customHeight="1" x14ac:dyDescent="0.45">
      <c r="B283" s="66"/>
      <c r="C283" s="66"/>
      <c r="D283" s="66"/>
      <c r="E283" s="66"/>
      <c r="F283" s="66"/>
      <c r="G283" s="66"/>
      <c r="H283" s="67"/>
      <c r="I283" s="66"/>
      <c r="J283" s="66"/>
      <c r="K283" s="66"/>
      <c r="N283" s="3"/>
      <c r="O283" s="3"/>
    </row>
    <row r="284" spans="2:15" ht="14.25" customHeight="1" x14ac:dyDescent="0.45">
      <c r="B284" s="66"/>
      <c r="C284" s="66"/>
      <c r="D284" s="66"/>
      <c r="E284" s="66"/>
      <c r="F284" s="66"/>
      <c r="G284" s="66"/>
      <c r="H284" s="67"/>
      <c r="I284" s="66"/>
      <c r="J284" s="66"/>
      <c r="K284" s="66"/>
      <c r="N284" s="3"/>
      <c r="O284" s="3"/>
    </row>
    <row r="285" spans="2:15" ht="14.25" customHeight="1" x14ac:dyDescent="0.45">
      <c r="B285" s="66"/>
      <c r="C285" s="66"/>
      <c r="D285" s="66"/>
      <c r="E285" s="66"/>
      <c r="F285" s="66"/>
      <c r="G285" s="66"/>
      <c r="H285" s="67"/>
      <c r="I285" s="66"/>
      <c r="J285" s="66"/>
      <c r="K285" s="66"/>
      <c r="N285" s="3"/>
      <c r="O285" s="3"/>
    </row>
    <row r="286" spans="2:15" ht="14.25" customHeight="1" x14ac:dyDescent="0.45">
      <c r="B286" s="66"/>
      <c r="C286" s="66"/>
      <c r="D286" s="66"/>
      <c r="E286" s="66"/>
      <c r="F286" s="66"/>
      <c r="G286" s="66"/>
      <c r="H286" s="67"/>
      <c r="I286" s="66"/>
      <c r="J286" s="66"/>
      <c r="K286" s="66"/>
      <c r="N286" s="3"/>
      <c r="O286" s="3"/>
    </row>
    <row r="287" spans="2:15" ht="14.25" customHeight="1" x14ac:dyDescent="0.45">
      <c r="B287" s="66"/>
      <c r="C287" s="66"/>
      <c r="D287" s="66"/>
      <c r="E287" s="66"/>
      <c r="F287" s="66"/>
      <c r="G287" s="66"/>
      <c r="H287" s="67"/>
      <c r="I287" s="66"/>
      <c r="J287" s="66"/>
      <c r="K287" s="66"/>
      <c r="N287" s="3"/>
      <c r="O287" s="3"/>
    </row>
    <row r="288" spans="2:15" ht="14.25" customHeight="1" x14ac:dyDescent="0.45">
      <c r="B288" s="66"/>
      <c r="C288" s="66"/>
      <c r="D288" s="66"/>
      <c r="E288" s="66"/>
      <c r="F288" s="66"/>
      <c r="G288" s="66"/>
      <c r="H288" s="67"/>
      <c r="I288" s="66"/>
      <c r="J288" s="66"/>
      <c r="K288" s="66"/>
      <c r="N288" s="3"/>
      <c r="O288" s="3"/>
    </row>
    <row r="289" spans="2:15" ht="14.25" customHeight="1" x14ac:dyDescent="0.45">
      <c r="B289" s="66"/>
      <c r="C289" s="66"/>
      <c r="D289" s="66"/>
      <c r="E289" s="66"/>
      <c r="F289" s="66"/>
      <c r="G289" s="66"/>
      <c r="H289" s="67"/>
      <c r="I289" s="66"/>
      <c r="J289" s="66"/>
      <c r="K289" s="66"/>
      <c r="N289" s="3"/>
      <c r="O289" s="3"/>
    </row>
    <row r="290" spans="2:15" ht="14.25" customHeight="1" x14ac:dyDescent="0.45">
      <c r="B290" s="66"/>
      <c r="C290" s="66"/>
      <c r="D290" s="66"/>
      <c r="E290" s="66"/>
      <c r="F290" s="66"/>
      <c r="G290" s="66"/>
      <c r="H290" s="67"/>
      <c r="I290" s="66"/>
      <c r="J290" s="66"/>
      <c r="K290" s="66"/>
      <c r="N290" s="3"/>
      <c r="O290" s="3"/>
    </row>
    <row r="291" spans="2:15" ht="14.25" customHeight="1" x14ac:dyDescent="0.45">
      <c r="B291" s="66"/>
      <c r="C291" s="66"/>
      <c r="D291" s="66"/>
      <c r="E291" s="66"/>
      <c r="F291" s="66"/>
      <c r="G291" s="66"/>
      <c r="H291" s="67"/>
      <c r="I291" s="66"/>
      <c r="J291" s="66"/>
      <c r="K291" s="66"/>
      <c r="N291" s="3"/>
      <c r="O291" s="3"/>
    </row>
    <row r="292" spans="2:15" ht="14.25" customHeight="1" x14ac:dyDescent="0.45">
      <c r="B292" s="66"/>
      <c r="C292" s="66"/>
      <c r="D292" s="66"/>
      <c r="E292" s="66"/>
      <c r="F292" s="66"/>
      <c r="G292" s="66"/>
      <c r="H292" s="67"/>
      <c r="I292" s="66"/>
      <c r="J292" s="66"/>
      <c r="K292" s="66"/>
      <c r="N292" s="3"/>
      <c r="O292" s="3"/>
    </row>
    <row r="293" spans="2:15" ht="14.25" customHeight="1" x14ac:dyDescent="0.45">
      <c r="B293" s="66"/>
      <c r="C293" s="66"/>
      <c r="D293" s="66"/>
      <c r="E293" s="66"/>
      <c r="F293" s="66"/>
      <c r="G293" s="66"/>
      <c r="H293" s="67"/>
      <c r="I293" s="66"/>
      <c r="J293" s="66"/>
      <c r="K293" s="66"/>
      <c r="N293" s="3"/>
      <c r="O293" s="3"/>
    </row>
    <row r="294" spans="2:15" ht="14.25" customHeight="1" x14ac:dyDescent="0.45">
      <c r="B294" s="66"/>
      <c r="C294" s="66"/>
      <c r="D294" s="66"/>
      <c r="E294" s="66"/>
      <c r="F294" s="66"/>
      <c r="G294" s="66"/>
      <c r="H294" s="67"/>
      <c r="I294" s="66"/>
      <c r="J294" s="66"/>
      <c r="K294" s="66"/>
      <c r="N294" s="3"/>
      <c r="O294" s="3"/>
    </row>
    <row r="295" spans="2:15" ht="14.25" customHeight="1" x14ac:dyDescent="0.45">
      <c r="B295" s="66"/>
      <c r="C295" s="66"/>
      <c r="D295" s="66"/>
      <c r="E295" s="66"/>
      <c r="F295" s="66"/>
      <c r="G295" s="66"/>
      <c r="H295" s="67"/>
      <c r="I295" s="66"/>
      <c r="J295" s="66"/>
      <c r="K295" s="66"/>
      <c r="N295" s="3"/>
      <c r="O295" s="3"/>
    </row>
    <row r="296" spans="2:15" ht="14.25" customHeight="1" x14ac:dyDescent="0.45">
      <c r="B296" s="66"/>
      <c r="C296" s="66"/>
      <c r="D296" s="66"/>
      <c r="E296" s="66"/>
      <c r="F296" s="66"/>
      <c r="G296" s="66"/>
      <c r="H296" s="67"/>
      <c r="I296" s="66"/>
      <c r="J296" s="66"/>
      <c r="K296" s="66"/>
      <c r="N296" s="3"/>
      <c r="O296" s="3"/>
    </row>
    <row r="297" spans="2:15" ht="14.25" customHeight="1" x14ac:dyDescent="0.45">
      <c r="B297" s="66"/>
      <c r="C297" s="66"/>
      <c r="D297" s="66"/>
      <c r="E297" s="66"/>
      <c r="F297" s="66"/>
      <c r="G297" s="66"/>
      <c r="H297" s="67"/>
      <c r="I297" s="66"/>
      <c r="J297" s="66"/>
      <c r="K297" s="66"/>
      <c r="N297" s="3"/>
      <c r="O297" s="3"/>
    </row>
    <row r="298" spans="2:15" ht="14.25" customHeight="1" x14ac:dyDescent="0.45">
      <c r="B298" s="66"/>
      <c r="C298" s="66"/>
      <c r="D298" s="66"/>
      <c r="E298" s="66"/>
      <c r="F298" s="66"/>
      <c r="G298" s="66"/>
      <c r="H298" s="67"/>
      <c r="I298" s="66"/>
      <c r="J298" s="66"/>
      <c r="K298" s="66"/>
      <c r="N298" s="3"/>
      <c r="O298" s="3"/>
    </row>
    <row r="299" spans="2:15" ht="14.25" customHeight="1" x14ac:dyDescent="0.45">
      <c r="B299" s="66"/>
      <c r="C299" s="66"/>
      <c r="D299" s="66"/>
      <c r="E299" s="66"/>
      <c r="F299" s="66"/>
      <c r="G299" s="66"/>
      <c r="H299" s="67"/>
      <c r="I299" s="66"/>
      <c r="J299" s="66"/>
      <c r="K299" s="66"/>
      <c r="N299" s="3"/>
      <c r="O299" s="3"/>
    </row>
    <row r="300" spans="2:15" ht="14.25" customHeight="1" x14ac:dyDescent="0.45">
      <c r="B300" s="66"/>
      <c r="C300" s="66"/>
      <c r="D300" s="66"/>
      <c r="E300" s="66"/>
      <c r="F300" s="66"/>
      <c r="G300" s="66"/>
      <c r="H300" s="67"/>
      <c r="I300" s="66"/>
      <c r="J300" s="66"/>
      <c r="K300" s="66"/>
      <c r="N300" s="3"/>
      <c r="O300" s="3"/>
    </row>
    <row r="301" spans="2:15" ht="14.25" customHeight="1" x14ac:dyDescent="0.45">
      <c r="B301" s="66"/>
      <c r="C301" s="66"/>
      <c r="D301" s="66"/>
      <c r="E301" s="66"/>
      <c r="F301" s="66"/>
      <c r="G301" s="66"/>
      <c r="H301" s="67"/>
      <c r="I301" s="66"/>
      <c r="J301" s="66"/>
      <c r="K301" s="66"/>
      <c r="N301" s="3"/>
      <c r="O301" s="3"/>
    </row>
    <row r="302" spans="2:15" ht="14.25" customHeight="1" x14ac:dyDescent="0.45">
      <c r="B302" s="66"/>
      <c r="C302" s="66"/>
      <c r="D302" s="66"/>
      <c r="E302" s="66"/>
      <c r="F302" s="66"/>
      <c r="G302" s="66"/>
      <c r="H302" s="67"/>
      <c r="I302" s="66"/>
      <c r="J302" s="66"/>
      <c r="K302" s="66"/>
      <c r="N302" s="3"/>
      <c r="O302" s="3"/>
    </row>
    <row r="303" spans="2:15" ht="14.25" customHeight="1" x14ac:dyDescent="0.45">
      <c r="B303" s="66"/>
      <c r="C303" s="66"/>
      <c r="D303" s="66"/>
      <c r="E303" s="66"/>
      <c r="F303" s="66"/>
      <c r="G303" s="66"/>
      <c r="H303" s="67"/>
      <c r="I303" s="66"/>
      <c r="J303" s="66"/>
      <c r="K303" s="66"/>
      <c r="N303" s="3"/>
      <c r="O303" s="3"/>
    </row>
    <row r="304" spans="2:15" ht="14.25" customHeight="1" x14ac:dyDescent="0.45">
      <c r="B304" s="66"/>
      <c r="C304" s="66"/>
      <c r="D304" s="66"/>
      <c r="E304" s="66"/>
      <c r="F304" s="66"/>
      <c r="G304" s="66"/>
      <c r="H304" s="67"/>
      <c r="I304" s="66"/>
      <c r="J304" s="66"/>
      <c r="K304" s="66"/>
      <c r="N304" s="3"/>
      <c r="O304" s="3"/>
    </row>
    <row r="305" spans="2:15" ht="14.25" customHeight="1" x14ac:dyDescent="0.45">
      <c r="B305" s="66"/>
      <c r="C305" s="66"/>
      <c r="D305" s="66"/>
      <c r="E305" s="66"/>
      <c r="F305" s="66"/>
      <c r="G305" s="66"/>
      <c r="H305" s="67"/>
      <c r="I305" s="66"/>
      <c r="J305" s="66"/>
      <c r="K305" s="66"/>
      <c r="N305" s="3"/>
      <c r="O305" s="3"/>
    </row>
    <row r="306" spans="2:15" ht="14.25" customHeight="1" x14ac:dyDescent="0.45">
      <c r="B306" s="66"/>
      <c r="C306" s="66"/>
      <c r="D306" s="66"/>
      <c r="E306" s="66"/>
      <c r="F306" s="66"/>
      <c r="G306" s="66"/>
      <c r="H306" s="67"/>
      <c r="I306" s="66"/>
      <c r="J306" s="66"/>
      <c r="K306" s="66"/>
      <c r="N306" s="3"/>
      <c r="O306" s="3"/>
    </row>
    <row r="307" spans="2:15" ht="14.25" customHeight="1" x14ac:dyDescent="0.45">
      <c r="B307" s="66"/>
      <c r="C307" s="66"/>
      <c r="D307" s="66"/>
      <c r="E307" s="66"/>
      <c r="F307" s="66"/>
      <c r="G307" s="66"/>
      <c r="H307" s="67"/>
      <c r="I307" s="66"/>
      <c r="J307" s="66"/>
      <c r="K307" s="66"/>
      <c r="N307" s="3"/>
      <c r="O307" s="3"/>
    </row>
    <row r="308" spans="2:15" ht="14.25" customHeight="1" x14ac:dyDescent="0.45">
      <c r="B308" s="66"/>
      <c r="C308" s="66"/>
      <c r="D308" s="66"/>
      <c r="E308" s="66"/>
      <c r="F308" s="66"/>
      <c r="G308" s="66"/>
      <c r="H308" s="67"/>
      <c r="I308" s="66"/>
      <c r="J308" s="66"/>
      <c r="K308" s="66"/>
      <c r="N308" s="3"/>
      <c r="O308" s="3"/>
    </row>
    <row r="309" spans="2:15" ht="14.25" customHeight="1" x14ac:dyDescent="0.45">
      <c r="B309" s="66"/>
      <c r="C309" s="66"/>
      <c r="D309" s="66"/>
      <c r="E309" s="66"/>
      <c r="F309" s="66"/>
      <c r="G309" s="66"/>
      <c r="H309" s="67"/>
      <c r="I309" s="66"/>
      <c r="J309" s="66"/>
      <c r="K309" s="66"/>
      <c r="N309" s="3"/>
      <c r="O309" s="3"/>
    </row>
    <row r="310" spans="2:15" ht="14.25" customHeight="1" x14ac:dyDescent="0.45">
      <c r="B310" s="66"/>
      <c r="C310" s="66"/>
      <c r="D310" s="66"/>
      <c r="E310" s="66"/>
      <c r="F310" s="66"/>
      <c r="G310" s="66"/>
      <c r="H310" s="67"/>
      <c r="I310" s="66"/>
      <c r="J310" s="66"/>
      <c r="K310" s="66"/>
      <c r="N310" s="3"/>
      <c r="O310" s="3"/>
    </row>
    <row r="311" spans="2:15" ht="14.25" customHeight="1" x14ac:dyDescent="0.45">
      <c r="B311" s="66"/>
      <c r="C311" s="66"/>
      <c r="D311" s="66"/>
      <c r="E311" s="66"/>
      <c r="F311" s="66"/>
      <c r="G311" s="66"/>
      <c r="H311" s="67"/>
      <c r="I311" s="66"/>
      <c r="J311" s="66"/>
      <c r="K311" s="66"/>
      <c r="N311" s="3"/>
      <c r="O311" s="3"/>
    </row>
    <row r="312" spans="2:15" ht="14.25" customHeight="1" x14ac:dyDescent="0.45">
      <c r="B312" s="66"/>
      <c r="C312" s="66"/>
      <c r="D312" s="66"/>
      <c r="E312" s="66"/>
      <c r="F312" s="66"/>
      <c r="G312" s="66"/>
      <c r="H312" s="67"/>
      <c r="I312" s="66"/>
      <c r="J312" s="66"/>
      <c r="K312" s="66"/>
      <c r="N312" s="3"/>
      <c r="O312" s="3"/>
    </row>
    <row r="313" spans="2:15" ht="14.25" customHeight="1" x14ac:dyDescent="0.45">
      <c r="B313" s="66"/>
      <c r="C313" s="66"/>
      <c r="D313" s="66"/>
      <c r="E313" s="66"/>
      <c r="F313" s="66"/>
      <c r="G313" s="66"/>
      <c r="H313" s="67"/>
      <c r="I313" s="66"/>
      <c r="J313" s="66"/>
      <c r="K313" s="66"/>
      <c r="N313" s="3"/>
      <c r="O313" s="3"/>
    </row>
    <row r="314" spans="2:15" ht="14.25" customHeight="1" x14ac:dyDescent="0.45">
      <c r="B314" s="66"/>
      <c r="C314" s="66"/>
      <c r="D314" s="66"/>
      <c r="E314" s="66"/>
      <c r="F314" s="66"/>
      <c r="G314" s="66"/>
      <c r="H314" s="67"/>
      <c r="I314" s="66"/>
      <c r="J314" s="66"/>
      <c r="K314" s="66"/>
      <c r="N314" s="3"/>
      <c r="O314" s="3"/>
    </row>
    <row r="315" spans="2:15" ht="14.25" customHeight="1" x14ac:dyDescent="0.45">
      <c r="B315" s="66"/>
      <c r="C315" s="66"/>
      <c r="D315" s="66"/>
      <c r="E315" s="66"/>
      <c r="F315" s="66"/>
      <c r="G315" s="66"/>
      <c r="H315" s="67"/>
      <c r="I315" s="66"/>
      <c r="J315" s="66"/>
      <c r="K315" s="66"/>
      <c r="N315" s="3"/>
      <c r="O315" s="3"/>
    </row>
    <row r="316" spans="2:15" ht="14.25" customHeight="1" x14ac:dyDescent="0.45">
      <c r="B316" s="66"/>
      <c r="C316" s="66"/>
      <c r="D316" s="66"/>
      <c r="E316" s="66"/>
      <c r="F316" s="66"/>
      <c r="G316" s="66"/>
      <c r="H316" s="67"/>
      <c r="I316" s="66"/>
      <c r="J316" s="66"/>
      <c r="K316" s="66"/>
      <c r="N316" s="3"/>
      <c r="O316" s="3"/>
    </row>
    <row r="317" spans="2:15" ht="14.25" customHeight="1" x14ac:dyDescent="0.45">
      <c r="B317" s="66"/>
      <c r="C317" s="66"/>
      <c r="D317" s="66"/>
      <c r="E317" s="66"/>
      <c r="F317" s="66"/>
      <c r="G317" s="66"/>
      <c r="H317" s="67"/>
      <c r="I317" s="66"/>
      <c r="J317" s="66"/>
      <c r="K317" s="66"/>
      <c r="N317" s="3"/>
      <c r="O317" s="3"/>
    </row>
    <row r="318" spans="2:15" ht="14.25" customHeight="1" x14ac:dyDescent="0.45">
      <c r="B318" s="66"/>
      <c r="C318" s="66"/>
      <c r="D318" s="66"/>
      <c r="E318" s="66"/>
      <c r="F318" s="66"/>
      <c r="G318" s="66"/>
      <c r="H318" s="67"/>
      <c r="I318" s="66"/>
      <c r="J318" s="66"/>
      <c r="K318" s="66"/>
      <c r="N318" s="3"/>
      <c r="O318" s="3"/>
    </row>
    <row r="319" spans="2:15" ht="14.25" customHeight="1" x14ac:dyDescent="0.45">
      <c r="B319" s="66"/>
      <c r="C319" s="66"/>
      <c r="D319" s="66"/>
      <c r="E319" s="66"/>
      <c r="F319" s="66"/>
      <c r="G319" s="66"/>
      <c r="H319" s="67"/>
      <c r="I319" s="66"/>
      <c r="J319" s="66"/>
      <c r="K319" s="66"/>
      <c r="N319" s="3"/>
      <c r="O319" s="3"/>
    </row>
    <row r="320" spans="2:15" ht="14.25" customHeight="1" x14ac:dyDescent="0.45">
      <c r="B320" s="66"/>
      <c r="C320" s="66"/>
      <c r="D320" s="66"/>
      <c r="E320" s="66"/>
      <c r="F320" s="66"/>
      <c r="G320" s="66"/>
      <c r="H320" s="67"/>
      <c r="I320" s="66"/>
      <c r="J320" s="66"/>
      <c r="K320" s="66"/>
      <c r="N320" s="3"/>
      <c r="O320" s="3"/>
    </row>
    <row r="321" spans="2:15" ht="14.25" customHeight="1" x14ac:dyDescent="0.45">
      <c r="B321" s="66"/>
      <c r="C321" s="66"/>
      <c r="D321" s="66"/>
      <c r="E321" s="66"/>
      <c r="F321" s="66"/>
      <c r="G321" s="66"/>
      <c r="H321" s="67"/>
      <c r="I321" s="66"/>
      <c r="J321" s="66"/>
      <c r="K321" s="66"/>
      <c r="N321" s="3"/>
      <c r="O321" s="3"/>
    </row>
    <row r="322" spans="2:15" ht="14.25" customHeight="1" x14ac:dyDescent="0.45">
      <c r="B322" s="66"/>
      <c r="C322" s="66"/>
      <c r="D322" s="66"/>
      <c r="E322" s="66"/>
      <c r="F322" s="66"/>
      <c r="G322" s="66"/>
      <c r="H322" s="67"/>
      <c r="I322" s="66"/>
      <c r="J322" s="66"/>
      <c r="K322" s="66"/>
      <c r="N322" s="3"/>
      <c r="O322" s="3"/>
    </row>
    <row r="323" spans="2:15" ht="14.25" customHeight="1" x14ac:dyDescent="0.45">
      <c r="B323" s="66"/>
      <c r="C323" s="66"/>
      <c r="D323" s="66"/>
      <c r="E323" s="66"/>
      <c r="F323" s="66"/>
      <c r="G323" s="66"/>
      <c r="H323" s="67"/>
      <c r="I323" s="66"/>
      <c r="J323" s="66"/>
      <c r="K323" s="66"/>
      <c r="N323" s="3"/>
      <c r="O323" s="3"/>
    </row>
    <row r="324" spans="2:15" ht="14.25" customHeight="1" x14ac:dyDescent="0.45">
      <c r="B324" s="66"/>
      <c r="C324" s="66"/>
      <c r="D324" s="66"/>
      <c r="E324" s="66"/>
      <c r="F324" s="66"/>
      <c r="G324" s="66"/>
      <c r="H324" s="67"/>
      <c r="I324" s="66"/>
      <c r="J324" s="66"/>
      <c r="K324" s="66"/>
      <c r="N324" s="3"/>
      <c r="O324" s="3"/>
    </row>
    <row r="325" spans="2:15" ht="14.25" customHeight="1" x14ac:dyDescent="0.45">
      <c r="B325" s="66"/>
      <c r="C325" s="66"/>
      <c r="D325" s="66"/>
      <c r="E325" s="66"/>
      <c r="F325" s="66"/>
      <c r="G325" s="66"/>
      <c r="H325" s="67"/>
      <c r="I325" s="66"/>
      <c r="J325" s="66"/>
      <c r="K325" s="66"/>
      <c r="N325" s="3"/>
      <c r="O325" s="3"/>
    </row>
    <row r="326" spans="2:15" ht="14.25" customHeight="1" x14ac:dyDescent="0.45">
      <c r="B326" s="66"/>
      <c r="C326" s="66"/>
      <c r="D326" s="66"/>
      <c r="E326" s="66"/>
      <c r="F326" s="66"/>
      <c r="G326" s="66"/>
      <c r="H326" s="67"/>
      <c r="I326" s="66"/>
      <c r="J326" s="66"/>
      <c r="K326" s="66"/>
      <c r="N326" s="3"/>
      <c r="O326" s="3"/>
    </row>
    <row r="327" spans="2:15" ht="14.25" customHeight="1" x14ac:dyDescent="0.45">
      <c r="B327" s="66"/>
      <c r="C327" s="66"/>
      <c r="D327" s="66"/>
      <c r="E327" s="66"/>
      <c r="F327" s="66"/>
      <c r="G327" s="66"/>
      <c r="H327" s="67"/>
      <c r="I327" s="66"/>
      <c r="J327" s="66"/>
      <c r="K327" s="66"/>
      <c r="N327" s="3"/>
      <c r="O327" s="3"/>
    </row>
    <row r="328" spans="2:15" ht="14.25" customHeight="1" x14ac:dyDescent="0.45">
      <c r="B328" s="66"/>
      <c r="C328" s="66"/>
      <c r="D328" s="66"/>
      <c r="E328" s="66"/>
      <c r="F328" s="66"/>
      <c r="G328" s="66"/>
      <c r="H328" s="67"/>
      <c r="I328" s="66"/>
      <c r="J328" s="66"/>
      <c r="K328" s="66"/>
      <c r="N328" s="3"/>
      <c r="O328" s="3"/>
    </row>
    <row r="329" spans="2:15" ht="14.25" customHeight="1" x14ac:dyDescent="0.45">
      <c r="B329" s="66"/>
      <c r="C329" s="66"/>
      <c r="D329" s="66"/>
      <c r="E329" s="66"/>
      <c r="F329" s="66"/>
      <c r="G329" s="66"/>
      <c r="H329" s="67"/>
      <c r="I329" s="66"/>
      <c r="J329" s="66"/>
      <c r="K329" s="66"/>
      <c r="N329" s="3"/>
      <c r="O329" s="3"/>
    </row>
    <row r="330" spans="2:15" ht="14.25" customHeight="1" x14ac:dyDescent="0.45">
      <c r="B330" s="66"/>
      <c r="C330" s="66"/>
      <c r="D330" s="66"/>
      <c r="E330" s="66"/>
      <c r="F330" s="66"/>
      <c r="G330" s="66"/>
      <c r="H330" s="67"/>
      <c r="I330" s="66"/>
      <c r="J330" s="66"/>
      <c r="K330" s="66"/>
      <c r="N330" s="3"/>
      <c r="O330" s="3"/>
    </row>
    <row r="331" spans="2:15" ht="14.25" customHeight="1" x14ac:dyDescent="0.45">
      <c r="B331" s="66"/>
      <c r="C331" s="66"/>
      <c r="D331" s="66"/>
      <c r="E331" s="66"/>
      <c r="F331" s="66"/>
      <c r="G331" s="66"/>
      <c r="H331" s="67"/>
      <c r="I331" s="66"/>
      <c r="J331" s="66"/>
      <c r="K331" s="66"/>
      <c r="N331" s="3"/>
      <c r="O331" s="3"/>
    </row>
    <row r="332" spans="2:15" ht="14.25" customHeight="1" x14ac:dyDescent="0.45">
      <c r="B332" s="66"/>
      <c r="C332" s="66"/>
      <c r="D332" s="66"/>
      <c r="E332" s="66"/>
      <c r="F332" s="66"/>
      <c r="G332" s="66"/>
      <c r="H332" s="67"/>
      <c r="I332" s="66"/>
      <c r="J332" s="66"/>
      <c r="K332" s="66"/>
      <c r="N332" s="3"/>
      <c r="O332" s="3"/>
    </row>
    <row r="333" spans="2:15" ht="14.25" customHeight="1" x14ac:dyDescent="0.45">
      <c r="B333" s="66"/>
      <c r="C333" s="66"/>
      <c r="D333" s="66"/>
      <c r="E333" s="66"/>
      <c r="F333" s="66"/>
      <c r="G333" s="66"/>
      <c r="H333" s="67"/>
      <c r="I333" s="66"/>
      <c r="J333" s="66"/>
      <c r="K333" s="66"/>
      <c r="N333" s="3"/>
      <c r="O333" s="3"/>
    </row>
    <row r="334" spans="2:15" ht="14.25" customHeight="1" x14ac:dyDescent="0.45">
      <c r="B334" s="66"/>
      <c r="C334" s="66"/>
      <c r="D334" s="66"/>
      <c r="E334" s="66"/>
      <c r="F334" s="66"/>
      <c r="G334" s="66"/>
      <c r="H334" s="67"/>
      <c r="I334" s="66"/>
      <c r="J334" s="66"/>
      <c r="K334" s="66"/>
      <c r="N334" s="3"/>
      <c r="O334" s="3"/>
    </row>
    <row r="335" spans="2:15" ht="14.25" customHeight="1" x14ac:dyDescent="0.45">
      <c r="B335" s="66"/>
      <c r="C335" s="66"/>
      <c r="D335" s="66"/>
      <c r="E335" s="66"/>
      <c r="F335" s="66"/>
      <c r="G335" s="66"/>
      <c r="H335" s="67"/>
      <c r="I335" s="66"/>
      <c r="J335" s="66"/>
      <c r="K335" s="66"/>
      <c r="N335" s="3"/>
      <c r="O335" s="3"/>
    </row>
    <row r="336" spans="2:15" ht="14.25" customHeight="1" x14ac:dyDescent="0.45">
      <c r="B336" s="66"/>
      <c r="C336" s="66"/>
      <c r="D336" s="66"/>
      <c r="E336" s="66"/>
      <c r="F336" s="66"/>
      <c r="G336" s="66"/>
      <c r="H336" s="67"/>
      <c r="I336" s="66"/>
      <c r="J336" s="66"/>
      <c r="K336" s="66"/>
      <c r="N336" s="3"/>
      <c r="O336" s="3"/>
    </row>
    <row r="337" spans="2:15" ht="14.25" customHeight="1" x14ac:dyDescent="0.45">
      <c r="B337" s="66"/>
      <c r="C337" s="66"/>
      <c r="D337" s="66"/>
      <c r="E337" s="66"/>
      <c r="F337" s="66"/>
      <c r="G337" s="66"/>
      <c r="H337" s="67"/>
      <c r="I337" s="66"/>
      <c r="J337" s="66"/>
      <c r="K337" s="66"/>
      <c r="N337" s="3"/>
      <c r="O337" s="3"/>
    </row>
    <row r="338" spans="2:15" ht="14.25" customHeight="1" x14ac:dyDescent="0.45">
      <c r="B338" s="66"/>
      <c r="C338" s="66"/>
      <c r="D338" s="66"/>
      <c r="E338" s="66"/>
      <c r="F338" s="66"/>
      <c r="G338" s="66"/>
      <c r="H338" s="67"/>
      <c r="I338" s="66"/>
      <c r="J338" s="66"/>
      <c r="K338" s="66"/>
      <c r="N338" s="3"/>
      <c r="O338" s="3"/>
    </row>
    <row r="339" spans="2:15" ht="14.25" customHeight="1" x14ac:dyDescent="0.45">
      <c r="B339" s="66"/>
      <c r="C339" s="66"/>
      <c r="D339" s="66"/>
      <c r="E339" s="66"/>
      <c r="F339" s="66"/>
      <c r="G339" s="66"/>
      <c r="H339" s="67"/>
      <c r="I339" s="66"/>
      <c r="J339" s="66"/>
      <c r="K339" s="66"/>
      <c r="N339" s="3"/>
      <c r="O339" s="3"/>
    </row>
    <row r="340" spans="2:15" ht="14.25" customHeight="1" x14ac:dyDescent="0.45">
      <c r="B340" s="66"/>
      <c r="C340" s="66"/>
      <c r="D340" s="66"/>
      <c r="E340" s="66"/>
      <c r="F340" s="66"/>
      <c r="G340" s="66"/>
      <c r="H340" s="67"/>
      <c r="I340" s="66"/>
      <c r="J340" s="66"/>
      <c r="K340" s="66"/>
      <c r="N340" s="3"/>
      <c r="O340" s="3"/>
    </row>
    <row r="341" spans="2:15" ht="14.25" customHeight="1" x14ac:dyDescent="0.45">
      <c r="B341" s="66"/>
      <c r="C341" s="66"/>
      <c r="D341" s="66"/>
      <c r="E341" s="66"/>
      <c r="F341" s="66"/>
      <c r="G341" s="66"/>
      <c r="H341" s="67"/>
      <c r="I341" s="66"/>
      <c r="J341" s="66"/>
      <c r="K341" s="66"/>
      <c r="N341" s="3"/>
      <c r="O341" s="3"/>
    </row>
    <row r="342" spans="2:15" ht="14.25" customHeight="1" x14ac:dyDescent="0.45">
      <c r="B342" s="66"/>
      <c r="C342" s="66"/>
      <c r="D342" s="66"/>
      <c r="E342" s="66"/>
      <c r="F342" s="66"/>
      <c r="G342" s="66"/>
      <c r="H342" s="67"/>
      <c r="I342" s="66"/>
      <c r="J342" s="66"/>
      <c r="K342" s="66"/>
      <c r="N342" s="3"/>
      <c r="O342" s="3"/>
    </row>
    <row r="343" spans="2:15" ht="14.25" customHeight="1" x14ac:dyDescent="0.45">
      <c r="B343" s="66"/>
      <c r="C343" s="66"/>
      <c r="D343" s="66"/>
      <c r="E343" s="66"/>
      <c r="F343" s="66"/>
      <c r="G343" s="66"/>
      <c r="H343" s="67"/>
      <c r="I343" s="66"/>
      <c r="J343" s="66"/>
      <c r="K343" s="66"/>
      <c r="N343" s="3"/>
      <c r="O343" s="3"/>
    </row>
    <row r="344" spans="2:15" ht="14.25" customHeight="1" x14ac:dyDescent="0.45">
      <c r="B344" s="66"/>
      <c r="C344" s="66"/>
      <c r="D344" s="66"/>
      <c r="E344" s="66"/>
      <c r="F344" s="66"/>
      <c r="G344" s="66"/>
      <c r="H344" s="67"/>
      <c r="I344" s="66"/>
      <c r="J344" s="66"/>
      <c r="K344" s="66"/>
      <c r="N344" s="3"/>
      <c r="O344" s="3"/>
    </row>
    <row r="345" spans="2:15" ht="14.25" customHeight="1" x14ac:dyDescent="0.45">
      <c r="B345" s="66"/>
      <c r="C345" s="66"/>
      <c r="D345" s="66"/>
      <c r="E345" s="66"/>
      <c r="F345" s="66"/>
      <c r="G345" s="66"/>
      <c r="H345" s="67"/>
      <c r="I345" s="66"/>
      <c r="J345" s="66"/>
      <c r="K345" s="66"/>
      <c r="N345" s="3"/>
      <c r="O345" s="3"/>
    </row>
    <row r="346" spans="2:15" ht="14.25" customHeight="1" x14ac:dyDescent="0.45">
      <c r="B346" s="66"/>
      <c r="C346" s="66"/>
      <c r="D346" s="66"/>
      <c r="E346" s="66"/>
      <c r="F346" s="66"/>
      <c r="G346" s="66"/>
      <c r="H346" s="67"/>
      <c r="I346" s="66"/>
      <c r="J346" s="66"/>
      <c r="K346" s="66"/>
      <c r="N346" s="3"/>
      <c r="O346" s="3"/>
    </row>
    <row r="347" spans="2:15" ht="14.25" customHeight="1" x14ac:dyDescent="0.45">
      <c r="B347" s="66"/>
      <c r="C347" s="66"/>
      <c r="D347" s="66"/>
      <c r="E347" s="66"/>
      <c r="F347" s="66"/>
      <c r="G347" s="66"/>
      <c r="H347" s="67"/>
      <c r="I347" s="66"/>
      <c r="J347" s="66"/>
      <c r="K347" s="66"/>
      <c r="N347" s="3"/>
      <c r="O347" s="3"/>
    </row>
    <row r="348" spans="2:15" ht="14.25" customHeight="1" x14ac:dyDescent="0.45">
      <c r="B348" s="66"/>
      <c r="C348" s="66"/>
      <c r="D348" s="66"/>
      <c r="E348" s="66"/>
      <c r="F348" s="66"/>
      <c r="G348" s="66"/>
      <c r="H348" s="67"/>
      <c r="I348" s="66"/>
      <c r="J348" s="66"/>
      <c r="K348" s="66"/>
      <c r="N348" s="3"/>
      <c r="O348" s="3"/>
    </row>
    <row r="349" spans="2:15" ht="14.25" customHeight="1" x14ac:dyDescent="0.45">
      <c r="B349" s="66"/>
      <c r="C349" s="66"/>
      <c r="D349" s="66"/>
      <c r="E349" s="66"/>
      <c r="F349" s="66"/>
      <c r="G349" s="66"/>
      <c r="H349" s="67"/>
      <c r="I349" s="66"/>
      <c r="J349" s="66"/>
      <c r="K349" s="66"/>
      <c r="N349" s="3"/>
      <c r="O349" s="3"/>
    </row>
    <row r="350" spans="2:15" ht="14.25" customHeight="1" x14ac:dyDescent="0.45">
      <c r="B350" s="66"/>
      <c r="C350" s="66"/>
      <c r="D350" s="66"/>
      <c r="E350" s="66"/>
      <c r="F350" s="66"/>
      <c r="G350" s="66"/>
      <c r="H350" s="67"/>
      <c r="I350" s="66"/>
      <c r="J350" s="66"/>
      <c r="K350" s="66"/>
      <c r="N350" s="3"/>
      <c r="O350" s="3"/>
    </row>
    <row r="351" spans="2:15" ht="14.25" customHeight="1" x14ac:dyDescent="0.45">
      <c r="B351" s="66"/>
      <c r="C351" s="66"/>
      <c r="D351" s="66"/>
      <c r="E351" s="66"/>
      <c r="F351" s="66"/>
      <c r="G351" s="66"/>
      <c r="H351" s="67"/>
      <c r="I351" s="66"/>
      <c r="J351" s="66"/>
      <c r="K351" s="66"/>
      <c r="N351" s="3"/>
      <c r="O351" s="3"/>
    </row>
    <row r="352" spans="2:15" ht="14.25" customHeight="1" x14ac:dyDescent="0.45">
      <c r="B352" s="66"/>
      <c r="C352" s="66"/>
      <c r="D352" s="66"/>
      <c r="E352" s="66"/>
      <c r="F352" s="66"/>
      <c r="G352" s="66"/>
      <c r="H352" s="67"/>
      <c r="I352" s="66"/>
      <c r="J352" s="66"/>
      <c r="K352" s="66"/>
      <c r="N352" s="3"/>
      <c r="O352" s="3"/>
    </row>
    <row r="353" spans="2:15" ht="14.25" customHeight="1" x14ac:dyDescent="0.45">
      <c r="B353" s="66"/>
      <c r="C353" s="66"/>
      <c r="D353" s="66"/>
      <c r="E353" s="66"/>
      <c r="F353" s="66"/>
      <c r="G353" s="66"/>
      <c r="H353" s="67"/>
      <c r="I353" s="66"/>
      <c r="J353" s="66"/>
      <c r="K353" s="66"/>
      <c r="N353" s="3"/>
      <c r="O353" s="3"/>
    </row>
    <row r="354" spans="2:15" ht="14.25" customHeight="1" x14ac:dyDescent="0.45">
      <c r="B354" s="66"/>
      <c r="C354" s="66"/>
      <c r="D354" s="66"/>
      <c r="E354" s="66"/>
      <c r="F354" s="66"/>
      <c r="G354" s="66"/>
      <c r="H354" s="67"/>
      <c r="I354" s="66"/>
      <c r="J354" s="66"/>
      <c r="K354" s="66"/>
      <c r="N354" s="3"/>
      <c r="O354" s="3"/>
    </row>
    <row r="355" spans="2:15" ht="14.25" customHeight="1" x14ac:dyDescent="0.45">
      <c r="B355" s="66"/>
      <c r="C355" s="66"/>
      <c r="D355" s="66"/>
      <c r="E355" s="66"/>
      <c r="F355" s="66"/>
      <c r="G355" s="66"/>
      <c r="H355" s="67"/>
      <c r="I355" s="66"/>
      <c r="J355" s="66"/>
      <c r="K355" s="66"/>
      <c r="N355" s="3"/>
      <c r="O355" s="3"/>
    </row>
    <row r="356" spans="2:15" ht="14.25" customHeight="1" x14ac:dyDescent="0.45">
      <c r="B356" s="66"/>
      <c r="C356" s="66"/>
      <c r="D356" s="66"/>
      <c r="E356" s="66"/>
      <c r="F356" s="66"/>
      <c r="G356" s="66"/>
      <c r="H356" s="67"/>
      <c r="I356" s="66"/>
      <c r="J356" s="66"/>
      <c r="K356" s="66"/>
      <c r="N356" s="3"/>
      <c r="O356" s="3"/>
    </row>
    <row r="357" spans="2:15" ht="14.25" customHeight="1" x14ac:dyDescent="0.45">
      <c r="B357" s="66"/>
      <c r="C357" s="66"/>
      <c r="D357" s="66"/>
      <c r="E357" s="66"/>
      <c r="F357" s="66"/>
      <c r="G357" s="66"/>
      <c r="H357" s="67"/>
      <c r="I357" s="66"/>
      <c r="J357" s="66"/>
      <c r="K357" s="66"/>
      <c r="N357" s="3"/>
      <c r="O357" s="3"/>
    </row>
    <row r="358" spans="2:15" ht="14.25" customHeight="1" x14ac:dyDescent="0.45">
      <c r="B358" s="66"/>
      <c r="C358" s="66"/>
      <c r="D358" s="66"/>
      <c r="E358" s="66"/>
      <c r="F358" s="66"/>
      <c r="G358" s="66"/>
      <c r="H358" s="67"/>
      <c r="I358" s="66"/>
      <c r="J358" s="66"/>
      <c r="K358" s="66"/>
      <c r="N358" s="3"/>
      <c r="O358" s="3"/>
    </row>
    <row r="359" spans="2:15" ht="14.25" customHeight="1" x14ac:dyDescent="0.45">
      <c r="B359" s="66"/>
      <c r="C359" s="66"/>
      <c r="D359" s="66"/>
      <c r="E359" s="66"/>
      <c r="F359" s="66"/>
      <c r="G359" s="66"/>
      <c r="H359" s="67"/>
      <c r="I359" s="66"/>
      <c r="J359" s="66"/>
      <c r="K359" s="66"/>
      <c r="N359" s="3"/>
      <c r="O359" s="3"/>
    </row>
    <row r="360" spans="2:15" ht="14.25" customHeight="1" x14ac:dyDescent="0.45">
      <c r="B360" s="66"/>
      <c r="C360" s="66"/>
      <c r="D360" s="66"/>
      <c r="E360" s="66"/>
      <c r="F360" s="66"/>
      <c r="G360" s="66"/>
      <c r="H360" s="67"/>
      <c r="I360" s="66"/>
      <c r="J360" s="66"/>
      <c r="K360" s="66"/>
      <c r="N360" s="3"/>
      <c r="O360" s="3"/>
    </row>
    <row r="361" spans="2:15" ht="14.25" customHeight="1" x14ac:dyDescent="0.45">
      <c r="B361" s="66"/>
      <c r="C361" s="66"/>
      <c r="D361" s="66"/>
      <c r="E361" s="66"/>
      <c r="F361" s="66"/>
      <c r="G361" s="66"/>
      <c r="H361" s="67"/>
      <c r="I361" s="66"/>
      <c r="J361" s="66"/>
      <c r="K361" s="66"/>
      <c r="N361" s="3"/>
      <c r="O361" s="3"/>
    </row>
    <row r="362" spans="2:15" ht="14.25" customHeight="1" x14ac:dyDescent="0.45">
      <c r="B362" s="66"/>
      <c r="C362" s="66"/>
      <c r="D362" s="66"/>
      <c r="E362" s="66"/>
      <c r="F362" s="66"/>
      <c r="G362" s="66"/>
      <c r="H362" s="67"/>
      <c r="I362" s="66"/>
      <c r="J362" s="66"/>
      <c r="K362" s="66"/>
      <c r="N362" s="3"/>
      <c r="O362" s="3"/>
    </row>
    <row r="363" spans="2:15" ht="14.25" customHeight="1" x14ac:dyDescent="0.45">
      <c r="B363" s="66"/>
      <c r="C363" s="66"/>
      <c r="D363" s="66"/>
      <c r="E363" s="66"/>
      <c r="F363" s="66"/>
      <c r="G363" s="66"/>
      <c r="H363" s="67"/>
      <c r="I363" s="66"/>
      <c r="J363" s="66"/>
      <c r="K363" s="66"/>
      <c r="N363" s="3"/>
      <c r="O363" s="3"/>
    </row>
    <row r="364" spans="2:15" ht="14.25" customHeight="1" x14ac:dyDescent="0.45">
      <c r="B364" s="66"/>
      <c r="C364" s="66"/>
      <c r="D364" s="66"/>
      <c r="E364" s="66"/>
      <c r="F364" s="66"/>
      <c r="G364" s="66"/>
      <c r="H364" s="67"/>
      <c r="I364" s="66"/>
      <c r="J364" s="66"/>
      <c r="K364" s="66"/>
      <c r="N364" s="3"/>
      <c r="O364" s="3"/>
    </row>
    <row r="365" spans="2:15" ht="14.25" customHeight="1" x14ac:dyDescent="0.45">
      <c r="B365" s="66"/>
      <c r="C365" s="66"/>
      <c r="D365" s="66"/>
      <c r="E365" s="66"/>
      <c r="F365" s="66"/>
      <c r="G365" s="66"/>
      <c r="H365" s="67"/>
      <c r="I365" s="66"/>
      <c r="J365" s="66"/>
      <c r="K365" s="66"/>
      <c r="N365" s="3"/>
      <c r="O365" s="3"/>
    </row>
    <row r="366" spans="2:15" ht="14.25" customHeight="1" x14ac:dyDescent="0.45">
      <c r="B366" s="66"/>
      <c r="C366" s="66"/>
      <c r="D366" s="66"/>
      <c r="E366" s="66"/>
      <c r="F366" s="66"/>
      <c r="G366" s="66"/>
      <c r="H366" s="67"/>
      <c r="I366" s="66"/>
      <c r="J366" s="66"/>
      <c r="K366" s="66"/>
      <c r="N366" s="3"/>
      <c r="O366" s="3"/>
    </row>
    <row r="367" spans="2:15" ht="14.25" customHeight="1" x14ac:dyDescent="0.45">
      <c r="B367" s="66"/>
      <c r="C367" s="66"/>
      <c r="D367" s="66"/>
      <c r="E367" s="66"/>
      <c r="F367" s="66"/>
      <c r="G367" s="66"/>
      <c r="H367" s="67"/>
      <c r="I367" s="66"/>
      <c r="J367" s="66"/>
      <c r="K367" s="66"/>
      <c r="N367" s="3"/>
      <c r="O367" s="3"/>
    </row>
    <row r="368" spans="2:15" ht="14.25" customHeight="1" x14ac:dyDescent="0.45">
      <c r="B368" s="66"/>
      <c r="C368" s="66"/>
      <c r="D368" s="66"/>
      <c r="E368" s="66"/>
      <c r="F368" s="66"/>
      <c r="G368" s="66"/>
      <c r="H368" s="67"/>
      <c r="I368" s="66"/>
      <c r="J368" s="66"/>
      <c r="K368" s="66"/>
      <c r="N368" s="3"/>
      <c r="O368" s="3"/>
    </row>
    <row r="369" spans="2:15" ht="14.25" customHeight="1" x14ac:dyDescent="0.45">
      <c r="B369" s="66"/>
      <c r="C369" s="66"/>
      <c r="D369" s="66"/>
      <c r="E369" s="66"/>
      <c r="F369" s="66"/>
      <c r="G369" s="66"/>
      <c r="H369" s="67"/>
      <c r="I369" s="66"/>
      <c r="J369" s="66"/>
      <c r="K369" s="66"/>
      <c r="N369" s="3"/>
      <c r="O369" s="3"/>
    </row>
    <row r="370" spans="2:15" ht="14.25" customHeight="1" x14ac:dyDescent="0.45">
      <c r="B370" s="66"/>
      <c r="C370" s="66"/>
      <c r="D370" s="66"/>
      <c r="E370" s="66"/>
      <c r="F370" s="66"/>
      <c r="G370" s="66"/>
      <c r="H370" s="67"/>
      <c r="I370" s="66"/>
      <c r="J370" s="66"/>
      <c r="K370" s="66"/>
      <c r="N370" s="3"/>
      <c r="O370" s="3"/>
    </row>
    <row r="371" spans="2:15" ht="14.25" customHeight="1" x14ac:dyDescent="0.45">
      <c r="B371" s="66"/>
      <c r="C371" s="66"/>
      <c r="D371" s="66"/>
      <c r="E371" s="66"/>
      <c r="F371" s="66"/>
      <c r="G371" s="66"/>
      <c r="H371" s="67"/>
      <c r="I371" s="66"/>
      <c r="J371" s="66"/>
      <c r="K371" s="66"/>
      <c r="N371" s="3"/>
      <c r="O371" s="3"/>
    </row>
    <row r="372" spans="2:15" ht="14.25" customHeight="1" x14ac:dyDescent="0.45">
      <c r="B372" s="66"/>
      <c r="C372" s="66"/>
      <c r="D372" s="66"/>
      <c r="E372" s="66"/>
      <c r="F372" s="66"/>
      <c r="G372" s="66"/>
      <c r="H372" s="67"/>
      <c r="I372" s="66"/>
      <c r="J372" s="66"/>
      <c r="K372" s="66"/>
      <c r="N372" s="3"/>
      <c r="O372" s="3"/>
    </row>
    <row r="373" spans="2:15" ht="14.25" customHeight="1" x14ac:dyDescent="0.45">
      <c r="B373" s="66"/>
      <c r="C373" s="66"/>
      <c r="D373" s="66"/>
      <c r="E373" s="66"/>
      <c r="F373" s="66"/>
      <c r="G373" s="66"/>
      <c r="H373" s="67"/>
      <c r="I373" s="66"/>
      <c r="J373" s="66"/>
      <c r="K373" s="66"/>
      <c r="N373" s="3"/>
      <c r="O373" s="3"/>
    </row>
    <row r="374" spans="2:15" ht="14.25" customHeight="1" x14ac:dyDescent="0.45">
      <c r="B374" s="66"/>
      <c r="C374" s="66"/>
      <c r="D374" s="66"/>
      <c r="E374" s="66"/>
      <c r="F374" s="66"/>
      <c r="G374" s="66"/>
      <c r="H374" s="67"/>
      <c r="I374" s="66"/>
      <c r="J374" s="66"/>
      <c r="K374" s="66"/>
      <c r="N374" s="3"/>
      <c r="O374" s="3"/>
    </row>
    <row r="375" spans="2:15" ht="14.25" customHeight="1" x14ac:dyDescent="0.45">
      <c r="B375" s="66"/>
      <c r="C375" s="66"/>
      <c r="D375" s="66"/>
      <c r="E375" s="66"/>
      <c r="F375" s="66"/>
      <c r="G375" s="66"/>
      <c r="H375" s="67"/>
      <c r="I375" s="66"/>
      <c r="J375" s="66"/>
      <c r="K375" s="66"/>
      <c r="N375" s="3"/>
      <c r="O375" s="3"/>
    </row>
    <row r="376" spans="2:15" ht="14.25" customHeight="1" x14ac:dyDescent="0.45">
      <c r="B376" s="66"/>
      <c r="C376" s="66"/>
      <c r="D376" s="66"/>
      <c r="E376" s="66"/>
      <c r="F376" s="66"/>
      <c r="G376" s="66"/>
      <c r="H376" s="67"/>
      <c r="I376" s="66"/>
      <c r="J376" s="66"/>
      <c r="K376" s="66"/>
      <c r="N376" s="3"/>
      <c r="O376" s="3"/>
    </row>
    <row r="377" spans="2:15" ht="14.25" customHeight="1" x14ac:dyDescent="0.45">
      <c r="B377" s="66"/>
      <c r="C377" s="66"/>
      <c r="D377" s="66"/>
      <c r="E377" s="66"/>
      <c r="F377" s="66"/>
      <c r="G377" s="66"/>
      <c r="H377" s="67"/>
      <c r="I377" s="66"/>
      <c r="J377" s="66"/>
      <c r="K377" s="66"/>
      <c r="N377" s="3"/>
      <c r="O377" s="3"/>
    </row>
    <row r="378" spans="2:15" ht="14.25" customHeight="1" x14ac:dyDescent="0.45">
      <c r="B378" s="66"/>
      <c r="C378" s="66"/>
      <c r="D378" s="66"/>
      <c r="E378" s="66"/>
      <c r="F378" s="66"/>
      <c r="G378" s="66"/>
      <c r="H378" s="67"/>
      <c r="I378" s="66"/>
      <c r="J378" s="66"/>
      <c r="K378" s="66"/>
      <c r="N378" s="3"/>
      <c r="O378" s="3"/>
    </row>
    <row r="379" spans="2:15" ht="14.25" customHeight="1" x14ac:dyDescent="0.45">
      <c r="B379" s="66"/>
      <c r="C379" s="66"/>
      <c r="D379" s="66"/>
      <c r="E379" s="66"/>
      <c r="F379" s="66"/>
      <c r="G379" s="66"/>
      <c r="H379" s="67"/>
      <c r="I379" s="66"/>
      <c r="J379" s="66"/>
      <c r="K379" s="66"/>
      <c r="N379" s="3"/>
      <c r="O379" s="3"/>
    </row>
    <row r="380" spans="2:15" ht="14.25" customHeight="1" x14ac:dyDescent="0.45">
      <c r="B380" s="66"/>
      <c r="C380" s="66"/>
      <c r="D380" s="66"/>
      <c r="E380" s="66"/>
      <c r="F380" s="66"/>
      <c r="G380" s="66"/>
      <c r="H380" s="67"/>
      <c r="I380" s="66"/>
      <c r="J380" s="66"/>
      <c r="K380" s="66"/>
      <c r="N380" s="3"/>
      <c r="O380" s="3"/>
    </row>
    <row r="381" spans="2:15" ht="14.25" customHeight="1" x14ac:dyDescent="0.45">
      <c r="B381" s="66"/>
      <c r="C381" s="66"/>
      <c r="D381" s="66"/>
      <c r="E381" s="66"/>
      <c r="F381" s="66"/>
      <c r="G381" s="66"/>
      <c r="H381" s="67"/>
      <c r="I381" s="66"/>
      <c r="J381" s="66"/>
      <c r="K381" s="66"/>
      <c r="N381" s="3"/>
      <c r="O381" s="3"/>
    </row>
    <row r="382" spans="2:15" ht="14.25" customHeight="1" x14ac:dyDescent="0.45">
      <c r="B382" s="66"/>
      <c r="C382" s="66"/>
      <c r="D382" s="66"/>
      <c r="E382" s="66"/>
      <c r="F382" s="66"/>
      <c r="G382" s="66"/>
      <c r="H382" s="67"/>
      <c r="I382" s="66"/>
      <c r="J382" s="66"/>
      <c r="K382" s="66"/>
      <c r="N382" s="3"/>
      <c r="O382" s="3"/>
    </row>
    <row r="383" spans="2:15" ht="14.25" customHeight="1" x14ac:dyDescent="0.45">
      <c r="B383" s="66"/>
      <c r="C383" s="66"/>
      <c r="D383" s="66"/>
      <c r="E383" s="66"/>
      <c r="F383" s="66"/>
      <c r="G383" s="66"/>
      <c r="H383" s="67"/>
      <c r="I383" s="66"/>
      <c r="J383" s="66"/>
      <c r="K383" s="66"/>
      <c r="N383" s="3"/>
      <c r="O383" s="3"/>
    </row>
    <row r="384" spans="2:15" ht="14.25" customHeight="1" x14ac:dyDescent="0.45">
      <c r="B384" s="66"/>
      <c r="C384" s="66"/>
      <c r="D384" s="66"/>
      <c r="E384" s="66"/>
      <c r="F384" s="66"/>
      <c r="G384" s="66"/>
      <c r="H384" s="67"/>
      <c r="I384" s="66"/>
      <c r="J384" s="66"/>
      <c r="K384" s="66"/>
      <c r="N384" s="3"/>
      <c r="O384" s="3"/>
    </row>
    <row r="385" spans="2:15" ht="14.25" customHeight="1" x14ac:dyDescent="0.45">
      <c r="B385" s="66"/>
      <c r="C385" s="66"/>
      <c r="D385" s="66"/>
      <c r="E385" s="66"/>
      <c r="F385" s="66"/>
      <c r="G385" s="66"/>
      <c r="H385" s="67"/>
      <c r="I385" s="66"/>
      <c r="J385" s="66"/>
      <c r="K385" s="66"/>
      <c r="N385" s="3"/>
      <c r="O385" s="3"/>
    </row>
    <row r="386" spans="2:15" ht="14.25" customHeight="1" x14ac:dyDescent="0.45">
      <c r="B386" s="66"/>
      <c r="C386" s="66"/>
      <c r="D386" s="66"/>
      <c r="E386" s="66"/>
      <c r="F386" s="66"/>
      <c r="G386" s="66"/>
      <c r="H386" s="67"/>
      <c r="I386" s="66"/>
      <c r="J386" s="66"/>
      <c r="K386" s="66"/>
      <c r="N386" s="3"/>
      <c r="O386" s="3"/>
    </row>
    <row r="387" spans="2:15" ht="14.25" customHeight="1" x14ac:dyDescent="0.45">
      <c r="B387" s="66"/>
      <c r="C387" s="66"/>
      <c r="D387" s="66"/>
      <c r="E387" s="66"/>
      <c r="F387" s="66"/>
      <c r="G387" s="66"/>
      <c r="H387" s="67"/>
      <c r="I387" s="66"/>
      <c r="J387" s="66"/>
      <c r="K387" s="66"/>
      <c r="N387" s="3"/>
      <c r="O387" s="3"/>
    </row>
    <row r="388" spans="2:15" ht="14.25" customHeight="1" x14ac:dyDescent="0.45">
      <c r="B388" s="66"/>
      <c r="C388" s="66"/>
      <c r="D388" s="66"/>
      <c r="E388" s="66"/>
      <c r="F388" s="66"/>
      <c r="G388" s="66"/>
      <c r="H388" s="67"/>
      <c r="I388" s="66"/>
      <c r="J388" s="66"/>
      <c r="K388" s="66"/>
      <c r="N388" s="3"/>
      <c r="O388" s="3"/>
    </row>
    <row r="389" spans="2:15" ht="14.25" customHeight="1" x14ac:dyDescent="0.45">
      <c r="B389" s="66"/>
      <c r="C389" s="66"/>
      <c r="D389" s="66"/>
      <c r="E389" s="66"/>
      <c r="F389" s="66"/>
      <c r="G389" s="66"/>
      <c r="H389" s="67"/>
      <c r="I389" s="66"/>
      <c r="J389" s="66"/>
      <c r="K389" s="66"/>
      <c r="N389" s="3"/>
      <c r="O389" s="3"/>
    </row>
    <row r="390" spans="2:15" ht="14.25" customHeight="1" x14ac:dyDescent="0.45">
      <c r="B390" s="66"/>
      <c r="C390" s="66"/>
      <c r="D390" s="66"/>
      <c r="E390" s="66"/>
      <c r="F390" s="66"/>
      <c r="G390" s="66"/>
      <c r="H390" s="67"/>
      <c r="I390" s="66"/>
      <c r="J390" s="66"/>
      <c r="K390" s="66"/>
      <c r="N390" s="3"/>
      <c r="O390" s="3"/>
    </row>
    <row r="391" spans="2:15" ht="14.25" customHeight="1" x14ac:dyDescent="0.45">
      <c r="B391" s="66"/>
      <c r="C391" s="66"/>
      <c r="D391" s="66"/>
      <c r="E391" s="66"/>
      <c r="F391" s="66"/>
      <c r="G391" s="66"/>
      <c r="H391" s="67"/>
      <c r="I391" s="66"/>
      <c r="J391" s="66"/>
      <c r="K391" s="66"/>
      <c r="N391" s="3"/>
      <c r="O391" s="3"/>
    </row>
    <row r="392" spans="2:15" ht="14.25" customHeight="1" x14ac:dyDescent="0.45">
      <c r="B392" s="66"/>
      <c r="C392" s="66"/>
      <c r="D392" s="66"/>
      <c r="E392" s="66"/>
      <c r="F392" s="66"/>
      <c r="G392" s="66"/>
      <c r="H392" s="67"/>
      <c r="I392" s="66"/>
      <c r="J392" s="66"/>
      <c r="K392" s="66"/>
      <c r="N392" s="3"/>
      <c r="O392" s="3"/>
    </row>
    <row r="393" spans="2:15" ht="14.25" customHeight="1" x14ac:dyDescent="0.45">
      <c r="B393" s="66"/>
      <c r="C393" s="66"/>
      <c r="D393" s="66"/>
      <c r="E393" s="66"/>
      <c r="F393" s="66"/>
      <c r="G393" s="66"/>
      <c r="H393" s="67"/>
      <c r="I393" s="66"/>
      <c r="J393" s="66"/>
      <c r="K393" s="66"/>
      <c r="N393" s="3"/>
      <c r="O393" s="3"/>
    </row>
    <row r="394" spans="2:15" ht="14.25" customHeight="1" x14ac:dyDescent="0.45">
      <c r="B394" s="66"/>
      <c r="C394" s="66"/>
      <c r="D394" s="66"/>
      <c r="E394" s="66"/>
      <c r="F394" s="66"/>
      <c r="G394" s="66"/>
      <c r="H394" s="67"/>
      <c r="I394" s="66"/>
      <c r="J394" s="66"/>
      <c r="K394" s="66"/>
      <c r="N394" s="3"/>
      <c r="O394" s="3"/>
    </row>
    <row r="395" spans="2:15" ht="14.25" customHeight="1" x14ac:dyDescent="0.45">
      <c r="B395" s="66"/>
      <c r="C395" s="66"/>
      <c r="D395" s="66"/>
      <c r="E395" s="66"/>
      <c r="F395" s="66"/>
      <c r="G395" s="66"/>
      <c r="H395" s="67"/>
      <c r="I395" s="66"/>
      <c r="J395" s="66"/>
      <c r="K395" s="66"/>
      <c r="N395" s="3"/>
      <c r="O395" s="3"/>
    </row>
    <row r="396" spans="2:15" ht="14.25" customHeight="1" x14ac:dyDescent="0.45">
      <c r="B396" s="66"/>
      <c r="C396" s="66"/>
      <c r="D396" s="66"/>
      <c r="E396" s="66"/>
      <c r="F396" s="66"/>
      <c r="G396" s="66"/>
      <c r="H396" s="67"/>
      <c r="I396" s="66"/>
      <c r="J396" s="66"/>
      <c r="K396" s="66"/>
      <c r="N396" s="3"/>
      <c r="O396" s="3"/>
    </row>
    <row r="397" spans="2:15" ht="14.25" customHeight="1" x14ac:dyDescent="0.45">
      <c r="B397" s="66"/>
      <c r="C397" s="66"/>
      <c r="D397" s="66"/>
      <c r="E397" s="66"/>
      <c r="F397" s="66"/>
      <c r="G397" s="66"/>
      <c r="H397" s="67"/>
      <c r="I397" s="66"/>
      <c r="J397" s="66"/>
      <c r="K397" s="66"/>
      <c r="N397" s="3"/>
      <c r="O397" s="3"/>
    </row>
    <row r="398" spans="2:15" ht="14.25" customHeight="1" x14ac:dyDescent="0.45">
      <c r="B398" s="66"/>
      <c r="C398" s="66"/>
      <c r="D398" s="66"/>
      <c r="E398" s="66"/>
      <c r="F398" s="66"/>
      <c r="G398" s="66"/>
      <c r="H398" s="67"/>
      <c r="I398" s="66"/>
      <c r="J398" s="66"/>
      <c r="K398" s="66"/>
      <c r="N398" s="3"/>
      <c r="O398" s="3"/>
    </row>
    <row r="399" spans="2:15" ht="14.25" customHeight="1" x14ac:dyDescent="0.45">
      <c r="B399" s="66"/>
      <c r="C399" s="66"/>
      <c r="D399" s="66"/>
      <c r="E399" s="66"/>
      <c r="F399" s="66"/>
      <c r="G399" s="66"/>
      <c r="H399" s="67"/>
      <c r="I399" s="66"/>
      <c r="J399" s="66"/>
      <c r="K399" s="66"/>
      <c r="N399" s="3"/>
      <c r="O399" s="3"/>
    </row>
    <row r="400" spans="2:15" ht="14.25" customHeight="1" x14ac:dyDescent="0.45">
      <c r="B400" s="66"/>
      <c r="C400" s="66"/>
      <c r="D400" s="66"/>
      <c r="E400" s="66"/>
      <c r="F400" s="66"/>
      <c r="G400" s="66"/>
      <c r="H400" s="67"/>
      <c r="I400" s="66"/>
      <c r="J400" s="66"/>
      <c r="K400" s="66"/>
      <c r="N400" s="3"/>
      <c r="O400" s="3"/>
    </row>
    <row r="401" spans="2:15" ht="14.25" customHeight="1" x14ac:dyDescent="0.45">
      <c r="B401" s="66"/>
      <c r="C401" s="66"/>
      <c r="D401" s="66"/>
      <c r="E401" s="66"/>
      <c r="F401" s="66"/>
      <c r="G401" s="66"/>
      <c r="H401" s="67"/>
      <c r="I401" s="66"/>
      <c r="J401" s="66"/>
      <c r="K401" s="66"/>
      <c r="N401" s="3"/>
      <c r="O401" s="3"/>
    </row>
    <row r="402" spans="2:15" ht="14.25" customHeight="1" x14ac:dyDescent="0.45">
      <c r="B402" s="66"/>
      <c r="C402" s="66"/>
      <c r="D402" s="66"/>
      <c r="E402" s="66"/>
      <c r="F402" s="66"/>
      <c r="G402" s="66"/>
      <c r="H402" s="67"/>
      <c r="I402" s="66"/>
      <c r="J402" s="66"/>
      <c r="K402" s="66"/>
      <c r="N402" s="3"/>
      <c r="O402" s="3"/>
    </row>
    <row r="403" spans="2:15" ht="14.25" customHeight="1" x14ac:dyDescent="0.45">
      <c r="B403" s="66"/>
      <c r="C403" s="66"/>
      <c r="D403" s="66"/>
      <c r="E403" s="66"/>
      <c r="F403" s="66"/>
      <c r="G403" s="66"/>
      <c r="H403" s="67"/>
      <c r="I403" s="66"/>
      <c r="J403" s="66"/>
      <c r="K403" s="66"/>
      <c r="N403" s="3"/>
      <c r="O403" s="3"/>
    </row>
    <row r="404" spans="2:15" ht="14.25" customHeight="1" x14ac:dyDescent="0.45">
      <c r="B404" s="66"/>
      <c r="C404" s="66"/>
      <c r="D404" s="66"/>
      <c r="E404" s="66"/>
      <c r="F404" s="66"/>
      <c r="G404" s="66"/>
      <c r="H404" s="67"/>
      <c r="I404" s="66"/>
      <c r="J404" s="66"/>
      <c r="K404" s="66"/>
      <c r="N404" s="3"/>
      <c r="O404" s="3"/>
    </row>
    <row r="405" spans="2:15" ht="14.25" customHeight="1" x14ac:dyDescent="0.45">
      <c r="B405" s="66"/>
      <c r="C405" s="66"/>
      <c r="D405" s="66"/>
      <c r="E405" s="66"/>
      <c r="F405" s="66"/>
      <c r="G405" s="66"/>
      <c r="H405" s="67"/>
      <c r="I405" s="66"/>
      <c r="J405" s="66"/>
      <c r="K405" s="66"/>
      <c r="N405" s="3"/>
      <c r="O405" s="3"/>
    </row>
    <row r="406" spans="2:15" ht="14.25" customHeight="1" x14ac:dyDescent="0.45">
      <c r="B406" s="66"/>
      <c r="C406" s="66"/>
      <c r="D406" s="66"/>
      <c r="E406" s="66"/>
      <c r="F406" s="66"/>
      <c r="G406" s="66"/>
      <c r="H406" s="67"/>
      <c r="I406" s="66"/>
      <c r="J406" s="66"/>
      <c r="K406" s="66"/>
      <c r="N406" s="3"/>
      <c r="O406" s="3"/>
    </row>
    <row r="407" spans="2:15" ht="14.25" customHeight="1" x14ac:dyDescent="0.45">
      <c r="B407" s="66"/>
      <c r="C407" s="66"/>
      <c r="D407" s="66"/>
      <c r="E407" s="66"/>
      <c r="F407" s="66"/>
      <c r="G407" s="66"/>
      <c r="H407" s="67"/>
      <c r="I407" s="66"/>
      <c r="J407" s="66"/>
      <c r="K407" s="66"/>
      <c r="N407" s="3"/>
      <c r="O407" s="3"/>
    </row>
    <row r="408" spans="2:15" ht="14.25" customHeight="1" x14ac:dyDescent="0.45">
      <c r="B408" s="66"/>
      <c r="C408" s="66"/>
      <c r="D408" s="66"/>
      <c r="E408" s="66"/>
      <c r="F408" s="66"/>
      <c r="G408" s="66"/>
      <c r="H408" s="67"/>
      <c r="I408" s="66"/>
      <c r="J408" s="66"/>
      <c r="K408" s="66"/>
      <c r="N408" s="3"/>
      <c r="O408" s="3"/>
    </row>
    <row r="409" spans="2:15" ht="14.25" customHeight="1" x14ac:dyDescent="0.45">
      <c r="B409" s="66"/>
      <c r="C409" s="66"/>
      <c r="D409" s="66"/>
      <c r="E409" s="66"/>
      <c r="F409" s="66"/>
      <c r="G409" s="66"/>
      <c r="H409" s="67"/>
      <c r="I409" s="66"/>
      <c r="J409" s="66"/>
      <c r="K409" s="66"/>
      <c r="N409" s="3"/>
      <c r="O409" s="3"/>
    </row>
    <row r="410" spans="2:15" ht="14.25" customHeight="1" x14ac:dyDescent="0.45">
      <c r="B410" s="66"/>
      <c r="C410" s="66"/>
      <c r="D410" s="66"/>
      <c r="E410" s="66"/>
      <c r="F410" s="66"/>
      <c r="G410" s="66"/>
      <c r="H410" s="67"/>
      <c r="I410" s="66"/>
      <c r="J410" s="66"/>
      <c r="K410" s="66"/>
      <c r="N410" s="3"/>
      <c r="O410" s="3"/>
    </row>
    <row r="411" spans="2:15" ht="14.25" customHeight="1" x14ac:dyDescent="0.45">
      <c r="B411" s="66"/>
      <c r="C411" s="66"/>
      <c r="D411" s="66"/>
      <c r="E411" s="66"/>
      <c r="F411" s="66"/>
      <c r="G411" s="66"/>
      <c r="H411" s="67"/>
      <c r="I411" s="66"/>
      <c r="J411" s="66"/>
      <c r="K411" s="66"/>
      <c r="N411" s="3"/>
      <c r="O411" s="3"/>
    </row>
    <row r="412" spans="2:15" ht="14.25" customHeight="1" x14ac:dyDescent="0.45">
      <c r="B412" s="66"/>
      <c r="C412" s="66"/>
      <c r="D412" s="66"/>
      <c r="E412" s="66"/>
      <c r="F412" s="66"/>
      <c r="G412" s="66"/>
      <c r="H412" s="67"/>
      <c r="I412" s="66"/>
      <c r="J412" s="66"/>
      <c r="K412" s="66"/>
      <c r="N412" s="3"/>
      <c r="O412" s="3"/>
    </row>
    <row r="413" spans="2:15" ht="14.25" customHeight="1" x14ac:dyDescent="0.45">
      <c r="B413" s="66"/>
      <c r="C413" s="66"/>
      <c r="D413" s="66"/>
      <c r="E413" s="66"/>
      <c r="F413" s="66"/>
      <c r="G413" s="66"/>
      <c r="H413" s="67"/>
      <c r="I413" s="66"/>
      <c r="J413" s="66"/>
      <c r="K413" s="66"/>
      <c r="N413" s="3"/>
      <c r="O413" s="3"/>
    </row>
    <row r="414" spans="2:15" ht="14.25" customHeight="1" x14ac:dyDescent="0.45">
      <c r="B414" s="66"/>
      <c r="C414" s="66"/>
      <c r="D414" s="66"/>
      <c r="E414" s="66"/>
      <c r="F414" s="66"/>
      <c r="G414" s="66"/>
      <c r="H414" s="67"/>
      <c r="I414" s="66"/>
      <c r="J414" s="66"/>
      <c r="K414" s="66"/>
      <c r="N414" s="3"/>
      <c r="O414" s="3"/>
    </row>
    <row r="415" spans="2:15" ht="14.25" customHeight="1" x14ac:dyDescent="0.45">
      <c r="B415" s="66"/>
      <c r="C415" s="66"/>
      <c r="D415" s="66"/>
      <c r="E415" s="66"/>
      <c r="F415" s="66"/>
      <c r="G415" s="66"/>
      <c r="H415" s="67"/>
      <c r="I415" s="66"/>
      <c r="J415" s="66"/>
      <c r="K415" s="66"/>
      <c r="N415" s="3"/>
      <c r="O415" s="3"/>
    </row>
    <row r="416" spans="2:15" ht="14.25" customHeight="1" x14ac:dyDescent="0.45">
      <c r="B416" s="66"/>
      <c r="C416" s="66"/>
      <c r="D416" s="66"/>
      <c r="E416" s="66"/>
      <c r="F416" s="66"/>
      <c r="G416" s="66"/>
      <c r="H416" s="67"/>
      <c r="I416" s="66"/>
      <c r="J416" s="66"/>
      <c r="K416" s="66"/>
      <c r="N416" s="3"/>
      <c r="O416" s="3"/>
    </row>
    <row r="417" spans="2:15" ht="14.25" customHeight="1" x14ac:dyDescent="0.45">
      <c r="B417" s="66"/>
      <c r="C417" s="66"/>
      <c r="D417" s="66"/>
      <c r="E417" s="66"/>
      <c r="F417" s="66"/>
      <c r="G417" s="66"/>
      <c r="H417" s="67"/>
      <c r="I417" s="66"/>
      <c r="J417" s="66"/>
      <c r="K417" s="66"/>
      <c r="N417" s="3"/>
      <c r="O417" s="3"/>
    </row>
    <row r="418" spans="2:15" ht="14.25" customHeight="1" x14ac:dyDescent="0.45">
      <c r="B418" s="66"/>
      <c r="C418" s="66"/>
      <c r="D418" s="66"/>
      <c r="E418" s="66"/>
      <c r="F418" s="66"/>
      <c r="G418" s="66"/>
      <c r="H418" s="67"/>
      <c r="I418" s="66"/>
      <c r="J418" s="66"/>
      <c r="K418" s="66"/>
      <c r="N418" s="3"/>
      <c r="O418" s="3"/>
    </row>
    <row r="419" spans="2:15" ht="14.25" customHeight="1" x14ac:dyDescent="0.45">
      <c r="B419" s="66"/>
      <c r="C419" s="66"/>
      <c r="D419" s="66"/>
      <c r="E419" s="66"/>
      <c r="F419" s="66"/>
      <c r="G419" s="66"/>
      <c r="H419" s="67"/>
      <c r="I419" s="66"/>
      <c r="J419" s="66"/>
      <c r="K419" s="66"/>
      <c r="N419" s="3"/>
      <c r="O419" s="3"/>
    </row>
    <row r="420" spans="2:15" ht="14.25" customHeight="1" x14ac:dyDescent="0.45">
      <c r="B420" s="66"/>
      <c r="C420" s="66"/>
      <c r="D420" s="66"/>
      <c r="E420" s="66"/>
      <c r="F420" s="66"/>
      <c r="G420" s="66"/>
      <c r="H420" s="67"/>
      <c r="I420" s="66"/>
      <c r="J420" s="66"/>
      <c r="K420" s="66"/>
      <c r="N420" s="3"/>
      <c r="O420" s="3"/>
    </row>
    <row r="421" spans="2:15" ht="14.25" customHeight="1" x14ac:dyDescent="0.45">
      <c r="B421" s="66"/>
      <c r="C421" s="66"/>
      <c r="D421" s="66"/>
      <c r="E421" s="66"/>
      <c r="F421" s="66"/>
      <c r="G421" s="66"/>
      <c r="H421" s="67"/>
      <c r="I421" s="66"/>
      <c r="J421" s="66"/>
      <c r="K421" s="66"/>
      <c r="N421" s="3"/>
      <c r="O421" s="3"/>
    </row>
    <row r="422" spans="2:15" ht="14.25" customHeight="1" x14ac:dyDescent="0.45">
      <c r="B422" s="66"/>
      <c r="C422" s="66"/>
      <c r="D422" s="66"/>
      <c r="E422" s="66"/>
      <c r="F422" s="66"/>
      <c r="G422" s="66"/>
      <c r="H422" s="67"/>
      <c r="I422" s="66"/>
      <c r="J422" s="66"/>
      <c r="K422" s="66"/>
      <c r="N422" s="3"/>
      <c r="O422" s="3"/>
    </row>
    <row r="423" spans="2:15" ht="14.25" customHeight="1" x14ac:dyDescent="0.45">
      <c r="B423" s="66"/>
      <c r="C423" s="66"/>
      <c r="D423" s="66"/>
      <c r="E423" s="66"/>
      <c r="F423" s="66"/>
      <c r="G423" s="66"/>
      <c r="H423" s="67"/>
      <c r="I423" s="66"/>
      <c r="J423" s="66"/>
      <c r="K423" s="66"/>
      <c r="N423" s="3"/>
      <c r="O423" s="3"/>
    </row>
    <row r="424" spans="2:15" ht="14.25" customHeight="1" x14ac:dyDescent="0.45">
      <c r="B424" s="66"/>
      <c r="C424" s="66"/>
      <c r="D424" s="66"/>
      <c r="E424" s="66"/>
      <c r="F424" s="66"/>
      <c r="G424" s="66"/>
      <c r="H424" s="67"/>
      <c r="I424" s="66"/>
      <c r="J424" s="66"/>
      <c r="K424" s="66"/>
      <c r="N424" s="3"/>
      <c r="O424" s="3"/>
    </row>
    <row r="425" spans="2:15" ht="14.25" customHeight="1" x14ac:dyDescent="0.45">
      <c r="B425" s="66"/>
      <c r="C425" s="66"/>
      <c r="D425" s="66"/>
      <c r="E425" s="66"/>
      <c r="F425" s="66"/>
      <c r="G425" s="66"/>
      <c r="H425" s="67"/>
      <c r="I425" s="66"/>
      <c r="J425" s="66"/>
      <c r="K425" s="66"/>
      <c r="N425" s="3"/>
      <c r="O425" s="3"/>
    </row>
    <row r="426" spans="2:15" ht="14.25" customHeight="1" x14ac:dyDescent="0.45">
      <c r="B426" s="66"/>
      <c r="C426" s="66"/>
      <c r="D426" s="66"/>
      <c r="E426" s="66"/>
      <c r="F426" s="66"/>
      <c r="G426" s="66"/>
      <c r="H426" s="67"/>
      <c r="I426" s="66"/>
      <c r="J426" s="66"/>
      <c r="K426" s="66"/>
      <c r="N426" s="3"/>
      <c r="O426" s="3"/>
    </row>
    <row r="427" spans="2:15" ht="14.25" customHeight="1" x14ac:dyDescent="0.45">
      <c r="B427" s="66"/>
      <c r="C427" s="66"/>
      <c r="D427" s="66"/>
      <c r="E427" s="66"/>
      <c r="F427" s="66"/>
      <c r="G427" s="66"/>
      <c r="H427" s="67"/>
      <c r="I427" s="66"/>
      <c r="J427" s="66"/>
      <c r="K427" s="66"/>
      <c r="N427" s="3"/>
      <c r="O427" s="3"/>
    </row>
    <row r="428" spans="2:15" ht="14.25" customHeight="1" x14ac:dyDescent="0.45">
      <c r="B428" s="66"/>
      <c r="C428" s="66"/>
      <c r="D428" s="66"/>
      <c r="E428" s="66"/>
      <c r="F428" s="66"/>
      <c r="G428" s="66"/>
      <c r="H428" s="67"/>
      <c r="I428" s="66"/>
      <c r="J428" s="66"/>
      <c r="K428" s="66"/>
      <c r="N428" s="3"/>
      <c r="O428" s="3"/>
    </row>
    <row r="429" spans="2:15" ht="14.25" customHeight="1" x14ac:dyDescent="0.45">
      <c r="B429" s="66"/>
      <c r="C429" s="66"/>
      <c r="D429" s="66"/>
      <c r="E429" s="66"/>
      <c r="F429" s="66"/>
      <c r="G429" s="66"/>
      <c r="H429" s="67"/>
      <c r="I429" s="66"/>
      <c r="J429" s="66"/>
      <c r="K429" s="66"/>
      <c r="N429" s="3"/>
      <c r="O429" s="3"/>
    </row>
    <row r="430" spans="2:15" ht="14.25" customHeight="1" x14ac:dyDescent="0.45">
      <c r="B430" s="66"/>
      <c r="C430" s="66"/>
      <c r="D430" s="66"/>
      <c r="E430" s="66"/>
      <c r="F430" s="66"/>
      <c r="G430" s="66"/>
      <c r="H430" s="67"/>
      <c r="I430" s="66"/>
      <c r="J430" s="66"/>
      <c r="K430" s="66"/>
      <c r="N430" s="3"/>
      <c r="O430" s="3"/>
    </row>
    <row r="431" spans="2:15" ht="14.25" customHeight="1" x14ac:dyDescent="0.45">
      <c r="B431" s="66"/>
      <c r="C431" s="66"/>
      <c r="D431" s="66"/>
      <c r="E431" s="66"/>
      <c r="F431" s="66"/>
      <c r="G431" s="66"/>
      <c r="H431" s="67"/>
      <c r="I431" s="66"/>
      <c r="J431" s="66"/>
      <c r="K431" s="66"/>
      <c r="N431" s="3"/>
      <c r="O431" s="3"/>
    </row>
    <row r="432" spans="2:15" ht="14.25" customHeight="1" x14ac:dyDescent="0.45">
      <c r="B432" s="66"/>
      <c r="C432" s="66"/>
      <c r="D432" s="66"/>
      <c r="E432" s="66"/>
      <c r="F432" s="66"/>
      <c r="G432" s="66"/>
      <c r="H432" s="67"/>
      <c r="I432" s="66"/>
      <c r="J432" s="66"/>
      <c r="K432" s="66"/>
      <c r="N432" s="3"/>
      <c r="O432" s="3"/>
    </row>
    <row r="433" spans="2:15" ht="14.25" customHeight="1" x14ac:dyDescent="0.45">
      <c r="B433" s="66"/>
      <c r="C433" s="66"/>
      <c r="D433" s="66"/>
      <c r="E433" s="66"/>
      <c r="F433" s="66"/>
      <c r="G433" s="66"/>
      <c r="H433" s="67"/>
      <c r="I433" s="66"/>
      <c r="J433" s="66"/>
      <c r="K433" s="66"/>
      <c r="N433" s="3"/>
      <c r="O433" s="3"/>
    </row>
    <row r="434" spans="2:15" ht="14.25" customHeight="1" x14ac:dyDescent="0.45">
      <c r="B434" s="66"/>
      <c r="C434" s="66"/>
      <c r="D434" s="66"/>
      <c r="E434" s="66"/>
      <c r="F434" s="66"/>
      <c r="G434" s="66"/>
      <c r="H434" s="67"/>
      <c r="I434" s="66"/>
      <c r="J434" s="66"/>
      <c r="K434" s="66"/>
      <c r="N434" s="3"/>
      <c r="O434" s="3"/>
    </row>
    <row r="435" spans="2:15" ht="14.25" customHeight="1" x14ac:dyDescent="0.45">
      <c r="B435" s="66"/>
      <c r="C435" s="66"/>
      <c r="D435" s="66"/>
      <c r="E435" s="66"/>
      <c r="F435" s="66"/>
      <c r="G435" s="66"/>
      <c r="H435" s="67"/>
      <c r="I435" s="66"/>
      <c r="J435" s="66"/>
      <c r="K435" s="66"/>
      <c r="N435" s="3"/>
      <c r="O435" s="3"/>
    </row>
    <row r="436" spans="2:15" ht="14.25" customHeight="1" x14ac:dyDescent="0.45">
      <c r="B436" s="66"/>
      <c r="C436" s="66"/>
      <c r="D436" s="66"/>
      <c r="E436" s="66"/>
      <c r="F436" s="66"/>
      <c r="G436" s="66"/>
      <c r="H436" s="67"/>
      <c r="I436" s="66"/>
      <c r="J436" s="66"/>
      <c r="K436" s="66"/>
      <c r="N436" s="3"/>
      <c r="O436" s="3"/>
    </row>
    <row r="437" spans="2:15" ht="14.25" customHeight="1" x14ac:dyDescent="0.45">
      <c r="B437" s="66"/>
      <c r="C437" s="66"/>
      <c r="D437" s="66"/>
      <c r="E437" s="66"/>
      <c r="F437" s="66"/>
      <c r="G437" s="66"/>
      <c r="H437" s="67"/>
      <c r="I437" s="66"/>
      <c r="J437" s="66"/>
      <c r="K437" s="66"/>
      <c r="N437" s="3"/>
      <c r="O437" s="3"/>
    </row>
    <row r="438" spans="2:15" ht="14.25" customHeight="1" x14ac:dyDescent="0.45">
      <c r="B438" s="66"/>
      <c r="C438" s="66"/>
      <c r="D438" s="66"/>
      <c r="E438" s="66"/>
      <c r="F438" s="66"/>
      <c r="G438" s="66"/>
      <c r="H438" s="67"/>
      <c r="I438" s="66"/>
      <c r="J438" s="66"/>
      <c r="K438" s="66"/>
      <c r="N438" s="3"/>
      <c r="O438" s="3"/>
    </row>
    <row r="439" spans="2:15" ht="14.25" customHeight="1" x14ac:dyDescent="0.45">
      <c r="B439" s="66"/>
      <c r="C439" s="66"/>
      <c r="D439" s="66"/>
      <c r="E439" s="66"/>
      <c r="F439" s="66"/>
      <c r="G439" s="66"/>
      <c r="H439" s="67"/>
      <c r="I439" s="66"/>
      <c r="J439" s="66"/>
      <c r="K439" s="66"/>
      <c r="N439" s="3"/>
      <c r="O439" s="3"/>
    </row>
    <row r="440" spans="2:15" ht="14.25" customHeight="1" x14ac:dyDescent="0.45">
      <c r="B440" s="66"/>
      <c r="C440" s="66"/>
      <c r="D440" s="66"/>
      <c r="E440" s="66"/>
      <c r="F440" s="66"/>
      <c r="G440" s="66"/>
      <c r="H440" s="67"/>
      <c r="I440" s="66"/>
      <c r="J440" s="66"/>
      <c r="K440" s="66"/>
      <c r="N440" s="3"/>
      <c r="O440" s="3"/>
    </row>
    <row r="441" spans="2:15" ht="14.25" customHeight="1" x14ac:dyDescent="0.45">
      <c r="B441" s="66"/>
      <c r="C441" s="66"/>
      <c r="D441" s="66"/>
      <c r="E441" s="66"/>
      <c r="F441" s="66"/>
      <c r="G441" s="66"/>
      <c r="H441" s="67"/>
      <c r="I441" s="66"/>
      <c r="J441" s="66"/>
      <c r="K441" s="66"/>
      <c r="N441" s="3"/>
      <c r="O441" s="3"/>
    </row>
    <row r="442" spans="2:15" ht="14.25" customHeight="1" x14ac:dyDescent="0.45">
      <c r="B442" s="66"/>
      <c r="C442" s="66"/>
      <c r="D442" s="66"/>
      <c r="E442" s="66"/>
      <c r="F442" s="66"/>
      <c r="G442" s="66"/>
      <c r="H442" s="67"/>
      <c r="I442" s="66"/>
      <c r="J442" s="66"/>
      <c r="K442" s="66"/>
      <c r="N442" s="3"/>
      <c r="O442" s="3"/>
    </row>
    <row r="443" spans="2:15" ht="14.25" customHeight="1" x14ac:dyDescent="0.45">
      <c r="B443" s="66"/>
      <c r="C443" s="66"/>
      <c r="D443" s="66"/>
      <c r="E443" s="66"/>
      <c r="F443" s="66"/>
      <c r="G443" s="66"/>
      <c r="H443" s="67"/>
      <c r="I443" s="66"/>
      <c r="J443" s="66"/>
      <c r="K443" s="66"/>
      <c r="N443" s="3"/>
      <c r="O443" s="3"/>
    </row>
    <row r="444" spans="2:15" ht="14.25" customHeight="1" x14ac:dyDescent="0.45">
      <c r="B444" s="66"/>
      <c r="C444" s="66"/>
      <c r="D444" s="66"/>
      <c r="E444" s="66"/>
      <c r="F444" s="66"/>
      <c r="G444" s="66"/>
      <c r="H444" s="67"/>
      <c r="I444" s="66"/>
      <c r="J444" s="66"/>
      <c r="K444" s="66"/>
      <c r="N444" s="3"/>
      <c r="O444" s="3"/>
    </row>
    <row r="445" spans="2:15" ht="14.25" customHeight="1" x14ac:dyDescent="0.45">
      <c r="B445" s="66"/>
      <c r="C445" s="66"/>
      <c r="D445" s="66"/>
      <c r="E445" s="66"/>
      <c r="F445" s="66"/>
      <c r="G445" s="66"/>
      <c r="H445" s="67"/>
      <c r="I445" s="66"/>
      <c r="J445" s="66"/>
      <c r="K445" s="66"/>
      <c r="N445" s="3"/>
      <c r="O445" s="3"/>
    </row>
    <row r="446" spans="2:15" ht="14.25" customHeight="1" x14ac:dyDescent="0.45">
      <c r="B446" s="66"/>
      <c r="C446" s="66"/>
      <c r="D446" s="66"/>
      <c r="E446" s="66"/>
      <c r="F446" s="66"/>
      <c r="G446" s="66"/>
      <c r="H446" s="67"/>
      <c r="I446" s="66"/>
      <c r="J446" s="66"/>
      <c r="K446" s="66"/>
      <c r="N446" s="3"/>
      <c r="O446" s="3"/>
    </row>
    <row r="447" spans="2:15" ht="14.25" customHeight="1" x14ac:dyDescent="0.45">
      <c r="B447" s="66"/>
      <c r="C447" s="66"/>
      <c r="D447" s="66"/>
      <c r="E447" s="66"/>
      <c r="F447" s="66"/>
      <c r="G447" s="66"/>
      <c r="H447" s="67"/>
      <c r="I447" s="66"/>
      <c r="J447" s="66"/>
      <c r="K447" s="66"/>
      <c r="N447" s="3"/>
      <c r="O447" s="3"/>
    </row>
    <row r="448" spans="2:15" ht="14.25" customHeight="1" x14ac:dyDescent="0.45">
      <c r="B448" s="66"/>
      <c r="C448" s="66"/>
      <c r="D448" s="66"/>
      <c r="E448" s="66"/>
      <c r="F448" s="66"/>
      <c r="G448" s="66"/>
      <c r="H448" s="67"/>
      <c r="I448" s="66"/>
      <c r="J448" s="66"/>
      <c r="K448" s="66"/>
      <c r="N448" s="3"/>
      <c r="O448" s="3"/>
    </row>
    <row r="449" spans="2:15" ht="14.25" customHeight="1" x14ac:dyDescent="0.45">
      <c r="B449" s="66"/>
      <c r="C449" s="66"/>
      <c r="D449" s="66"/>
      <c r="E449" s="66"/>
      <c r="F449" s="66"/>
      <c r="G449" s="66"/>
      <c r="H449" s="67"/>
      <c r="I449" s="66"/>
      <c r="J449" s="66"/>
      <c r="K449" s="66"/>
      <c r="N449" s="3"/>
      <c r="O449" s="3"/>
    </row>
    <row r="450" spans="2:15" ht="14.25" customHeight="1" x14ac:dyDescent="0.45">
      <c r="B450" s="66"/>
      <c r="C450" s="66"/>
      <c r="D450" s="66"/>
      <c r="E450" s="66"/>
      <c r="F450" s="66"/>
      <c r="G450" s="66"/>
      <c r="H450" s="67"/>
      <c r="I450" s="66"/>
      <c r="J450" s="66"/>
      <c r="K450" s="66"/>
      <c r="N450" s="3"/>
      <c r="O450" s="3"/>
    </row>
    <row r="451" spans="2:15" ht="14.25" customHeight="1" x14ac:dyDescent="0.45">
      <c r="B451" s="66"/>
      <c r="C451" s="66"/>
      <c r="D451" s="66"/>
      <c r="E451" s="66"/>
      <c r="F451" s="66"/>
      <c r="G451" s="66"/>
      <c r="H451" s="67"/>
      <c r="I451" s="66"/>
      <c r="J451" s="66"/>
      <c r="K451" s="66"/>
      <c r="N451" s="3"/>
      <c r="O451" s="3"/>
    </row>
    <row r="452" spans="2:15" ht="14.25" customHeight="1" x14ac:dyDescent="0.45">
      <c r="B452" s="66"/>
      <c r="C452" s="66"/>
      <c r="D452" s="66"/>
      <c r="E452" s="66"/>
      <c r="F452" s="66"/>
      <c r="G452" s="66"/>
      <c r="H452" s="67"/>
      <c r="I452" s="66"/>
      <c r="J452" s="66"/>
      <c r="K452" s="66"/>
      <c r="N452" s="3"/>
      <c r="O452" s="3"/>
    </row>
    <row r="453" spans="2:15" ht="14.25" customHeight="1" x14ac:dyDescent="0.45">
      <c r="B453" s="66"/>
      <c r="C453" s="66"/>
      <c r="D453" s="66"/>
      <c r="E453" s="66"/>
      <c r="F453" s="66"/>
      <c r="G453" s="66"/>
      <c r="H453" s="67"/>
      <c r="I453" s="66"/>
      <c r="J453" s="66"/>
      <c r="K453" s="66"/>
      <c r="N453" s="3"/>
      <c r="O453" s="3"/>
    </row>
    <row r="454" spans="2:15" ht="14.25" customHeight="1" x14ac:dyDescent="0.45">
      <c r="B454" s="66"/>
      <c r="C454" s="66"/>
      <c r="D454" s="66"/>
      <c r="E454" s="66"/>
      <c r="F454" s="66"/>
      <c r="G454" s="66"/>
      <c r="H454" s="67"/>
      <c r="I454" s="66"/>
      <c r="J454" s="66"/>
      <c r="K454" s="66"/>
      <c r="N454" s="3"/>
      <c r="O454" s="3"/>
    </row>
    <row r="455" spans="2:15" ht="14.25" customHeight="1" x14ac:dyDescent="0.45">
      <c r="B455" s="66"/>
      <c r="C455" s="66"/>
      <c r="D455" s="66"/>
      <c r="E455" s="66"/>
      <c r="F455" s="66"/>
      <c r="G455" s="66"/>
      <c r="H455" s="67"/>
      <c r="I455" s="66"/>
      <c r="J455" s="66"/>
      <c r="K455" s="66"/>
      <c r="N455" s="3"/>
      <c r="O455" s="3"/>
    </row>
    <row r="456" spans="2:15" ht="14.25" customHeight="1" x14ac:dyDescent="0.45">
      <c r="B456" s="66"/>
      <c r="C456" s="66"/>
      <c r="D456" s="66"/>
      <c r="E456" s="66"/>
      <c r="F456" s="66"/>
      <c r="G456" s="66"/>
      <c r="H456" s="67"/>
      <c r="I456" s="66"/>
      <c r="J456" s="66"/>
      <c r="K456" s="66"/>
      <c r="N456" s="3"/>
      <c r="O456" s="3"/>
    </row>
    <row r="457" spans="2:15" ht="14.25" customHeight="1" x14ac:dyDescent="0.45">
      <c r="B457" s="66"/>
      <c r="C457" s="66"/>
      <c r="D457" s="66"/>
      <c r="E457" s="66"/>
      <c r="F457" s="66"/>
      <c r="G457" s="66"/>
      <c r="H457" s="67"/>
      <c r="I457" s="66"/>
      <c r="J457" s="66"/>
      <c r="K457" s="66"/>
      <c r="N457" s="3"/>
      <c r="O457" s="3"/>
    </row>
    <row r="458" spans="2:15" ht="14.25" customHeight="1" x14ac:dyDescent="0.45">
      <c r="B458" s="66"/>
      <c r="C458" s="66"/>
      <c r="D458" s="66"/>
      <c r="E458" s="66"/>
      <c r="F458" s="66"/>
      <c r="G458" s="66"/>
      <c r="H458" s="67"/>
      <c r="I458" s="66"/>
      <c r="J458" s="66"/>
      <c r="K458" s="66"/>
      <c r="N458" s="3"/>
      <c r="O458" s="3"/>
    </row>
    <row r="459" spans="2:15" ht="14.25" customHeight="1" x14ac:dyDescent="0.45">
      <c r="B459" s="66"/>
      <c r="C459" s="66"/>
      <c r="D459" s="66"/>
      <c r="E459" s="66"/>
      <c r="F459" s="66"/>
      <c r="G459" s="66"/>
      <c r="H459" s="67"/>
      <c r="I459" s="66"/>
      <c r="J459" s="66"/>
      <c r="K459" s="66"/>
      <c r="N459" s="3"/>
      <c r="O459" s="3"/>
    </row>
    <row r="460" spans="2:15" ht="14.25" customHeight="1" x14ac:dyDescent="0.45">
      <c r="B460" s="66"/>
      <c r="C460" s="66"/>
      <c r="D460" s="66"/>
      <c r="E460" s="66"/>
      <c r="F460" s="66"/>
      <c r="G460" s="66"/>
      <c r="H460" s="67"/>
      <c r="I460" s="66"/>
      <c r="J460" s="66"/>
      <c r="K460" s="66"/>
      <c r="N460" s="3"/>
      <c r="O460" s="3"/>
    </row>
    <row r="461" spans="2:15" ht="14.25" customHeight="1" x14ac:dyDescent="0.45">
      <c r="B461" s="66"/>
      <c r="C461" s="66"/>
      <c r="D461" s="66"/>
      <c r="E461" s="66"/>
      <c r="F461" s="66"/>
      <c r="G461" s="66"/>
      <c r="H461" s="67"/>
      <c r="I461" s="66"/>
      <c r="J461" s="66"/>
      <c r="K461" s="66"/>
      <c r="N461" s="3"/>
      <c r="O461" s="3"/>
    </row>
    <row r="462" spans="2:15" ht="14.25" customHeight="1" x14ac:dyDescent="0.45">
      <c r="B462" s="66"/>
      <c r="C462" s="66"/>
      <c r="D462" s="66"/>
      <c r="E462" s="66"/>
      <c r="F462" s="66"/>
      <c r="G462" s="66"/>
      <c r="H462" s="67"/>
      <c r="I462" s="66"/>
      <c r="J462" s="66"/>
      <c r="K462" s="66"/>
      <c r="N462" s="3"/>
      <c r="O462" s="3"/>
    </row>
    <row r="463" spans="2:15" ht="14.25" customHeight="1" x14ac:dyDescent="0.45">
      <c r="B463" s="66"/>
      <c r="C463" s="66"/>
      <c r="D463" s="66"/>
      <c r="E463" s="66"/>
      <c r="F463" s="66"/>
      <c r="G463" s="66"/>
      <c r="H463" s="67"/>
      <c r="I463" s="66"/>
      <c r="J463" s="66"/>
      <c r="K463" s="66"/>
      <c r="N463" s="3"/>
      <c r="O463" s="3"/>
    </row>
    <row r="464" spans="2:15" ht="14.25" customHeight="1" x14ac:dyDescent="0.45">
      <c r="B464" s="66"/>
      <c r="C464" s="66"/>
      <c r="D464" s="66"/>
      <c r="E464" s="66"/>
      <c r="F464" s="66"/>
      <c r="G464" s="66"/>
      <c r="H464" s="67"/>
      <c r="I464" s="66"/>
      <c r="J464" s="66"/>
      <c r="K464" s="66"/>
      <c r="N464" s="3"/>
      <c r="O464" s="3"/>
    </row>
    <row r="465" spans="2:15" ht="14.25" customHeight="1" x14ac:dyDescent="0.45">
      <c r="B465" s="66"/>
      <c r="C465" s="66"/>
      <c r="D465" s="66"/>
      <c r="E465" s="66"/>
      <c r="F465" s="66"/>
      <c r="G465" s="66"/>
      <c r="H465" s="67"/>
      <c r="I465" s="66"/>
      <c r="J465" s="66"/>
      <c r="K465" s="66"/>
      <c r="N465" s="3"/>
      <c r="O465" s="3"/>
    </row>
    <row r="466" spans="2:15" ht="14.25" customHeight="1" x14ac:dyDescent="0.45">
      <c r="B466" s="66"/>
      <c r="C466" s="66"/>
      <c r="D466" s="66"/>
      <c r="E466" s="66"/>
      <c r="F466" s="66"/>
      <c r="G466" s="66"/>
      <c r="H466" s="67"/>
      <c r="I466" s="66"/>
      <c r="J466" s="66"/>
      <c r="K466" s="66"/>
      <c r="N466" s="3"/>
      <c r="O466" s="3"/>
    </row>
    <row r="467" spans="2:15" ht="14.25" customHeight="1" x14ac:dyDescent="0.45">
      <c r="B467" s="66"/>
      <c r="C467" s="66"/>
      <c r="D467" s="66"/>
      <c r="E467" s="66"/>
      <c r="F467" s="66"/>
      <c r="G467" s="66"/>
      <c r="H467" s="67"/>
      <c r="I467" s="66"/>
      <c r="J467" s="66"/>
      <c r="K467" s="66"/>
      <c r="N467" s="3"/>
      <c r="O467" s="3"/>
    </row>
    <row r="468" spans="2:15" ht="14.25" customHeight="1" x14ac:dyDescent="0.45">
      <c r="B468" s="66"/>
      <c r="C468" s="66"/>
      <c r="D468" s="66"/>
      <c r="E468" s="66"/>
      <c r="F468" s="66"/>
      <c r="G468" s="66"/>
      <c r="H468" s="67"/>
      <c r="I468" s="66"/>
      <c r="J468" s="66"/>
      <c r="K468" s="66"/>
      <c r="N468" s="3"/>
      <c r="O468" s="3"/>
    </row>
    <row r="469" spans="2:15" ht="14.25" customHeight="1" x14ac:dyDescent="0.45">
      <c r="B469" s="66"/>
      <c r="C469" s="66"/>
      <c r="D469" s="66"/>
      <c r="E469" s="66"/>
      <c r="F469" s="66"/>
      <c r="G469" s="66"/>
      <c r="H469" s="67"/>
      <c r="I469" s="66"/>
      <c r="J469" s="66"/>
      <c r="K469" s="66"/>
      <c r="N469" s="3"/>
      <c r="O469" s="3"/>
    </row>
    <row r="470" spans="2:15" ht="14.25" customHeight="1" x14ac:dyDescent="0.45">
      <c r="B470" s="66"/>
      <c r="C470" s="66"/>
      <c r="D470" s="66"/>
      <c r="E470" s="66"/>
      <c r="F470" s="66"/>
      <c r="G470" s="66"/>
      <c r="H470" s="67"/>
      <c r="I470" s="66"/>
      <c r="J470" s="66"/>
      <c r="K470" s="66"/>
      <c r="N470" s="3"/>
      <c r="O470" s="3"/>
    </row>
    <row r="471" spans="2:15" ht="14.25" customHeight="1" x14ac:dyDescent="0.45">
      <c r="B471" s="66"/>
      <c r="C471" s="66"/>
      <c r="D471" s="66"/>
      <c r="E471" s="66"/>
      <c r="F471" s="66"/>
      <c r="G471" s="66"/>
      <c r="H471" s="67"/>
      <c r="I471" s="66"/>
      <c r="J471" s="66"/>
      <c r="K471" s="66"/>
      <c r="N471" s="3"/>
      <c r="O471" s="3"/>
    </row>
    <row r="472" spans="2:15" ht="14.25" customHeight="1" x14ac:dyDescent="0.45">
      <c r="B472" s="66"/>
      <c r="C472" s="66"/>
      <c r="D472" s="66"/>
      <c r="E472" s="66"/>
      <c r="F472" s="66"/>
      <c r="G472" s="66"/>
      <c r="H472" s="67"/>
      <c r="I472" s="66"/>
      <c r="J472" s="66"/>
      <c r="K472" s="66"/>
      <c r="N472" s="3"/>
      <c r="O472" s="3"/>
    </row>
    <row r="473" spans="2:15" ht="14.25" customHeight="1" x14ac:dyDescent="0.45">
      <c r="B473" s="66"/>
      <c r="C473" s="66"/>
      <c r="D473" s="66"/>
      <c r="E473" s="66"/>
      <c r="F473" s="66"/>
      <c r="G473" s="66"/>
      <c r="H473" s="67"/>
      <c r="I473" s="66"/>
      <c r="J473" s="66"/>
      <c r="K473" s="66"/>
      <c r="N473" s="3"/>
      <c r="O473" s="3"/>
    </row>
    <row r="474" spans="2:15" ht="14.25" customHeight="1" x14ac:dyDescent="0.45">
      <c r="B474" s="66"/>
      <c r="C474" s="66"/>
      <c r="D474" s="66"/>
      <c r="E474" s="66"/>
      <c r="F474" s="66"/>
      <c r="G474" s="66"/>
      <c r="H474" s="67"/>
      <c r="I474" s="66"/>
      <c r="J474" s="66"/>
      <c r="K474" s="66"/>
      <c r="N474" s="3"/>
      <c r="O474" s="3"/>
    </row>
    <row r="475" spans="2:15" ht="14.25" customHeight="1" x14ac:dyDescent="0.45">
      <c r="B475" s="66"/>
      <c r="C475" s="66"/>
      <c r="D475" s="66"/>
      <c r="E475" s="66"/>
      <c r="F475" s="66"/>
      <c r="G475" s="66"/>
      <c r="H475" s="67"/>
      <c r="I475" s="66"/>
      <c r="J475" s="66"/>
      <c r="K475" s="66"/>
      <c r="N475" s="3"/>
      <c r="O475" s="3"/>
    </row>
    <row r="476" spans="2:15" ht="14.25" customHeight="1" x14ac:dyDescent="0.45">
      <c r="B476" s="66"/>
      <c r="C476" s="66"/>
      <c r="D476" s="66"/>
      <c r="E476" s="66"/>
      <c r="F476" s="66"/>
      <c r="G476" s="66"/>
      <c r="H476" s="67"/>
      <c r="I476" s="66"/>
      <c r="J476" s="66"/>
      <c r="K476" s="66"/>
      <c r="N476" s="3"/>
      <c r="O476" s="3"/>
    </row>
    <row r="477" spans="2:15" ht="14.25" customHeight="1" x14ac:dyDescent="0.45">
      <c r="B477" s="66"/>
      <c r="C477" s="66"/>
      <c r="D477" s="66"/>
      <c r="E477" s="66"/>
      <c r="F477" s="66"/>
      <c r="G477" s="66"/>
      <c r="H477" s="67"/>
      <c r="I477" s="66"/>
      <c r="J477" s="66"/>
      <c r="K477" s="66"/>
      <c r="N477" s="3"/>
      <c r="O477" s="3"/>
    </row>
    <row r="478" spans="2:15" ht="14.25" customHeight="1" x14ac:dyDescent="0.45">
      <c r="B478" s="66"/>
      <c r="C478" s="66"/>
      <c r="D478" s="66"/>
      <c r="E478" s="66"/>
      <c r="F478" s="66"/>
      <c r="G478" s="66"/>
      <c r="H478" s="67"/>
      <c r="I478" s="66"/>
      <c r="J478" s="66"/>
      <c r="K478" s="66"/>
      <c r="N478" s="3"/>
      <c r="O478" s="3"/>
    </row>
    <row r="479" spans="2:15" ht="14.25" customHeight="1" x14ac:dyDescent="0.45">
      <c r="B479" s="66"/>
      <c r="C479" s="66"/>
      <c r="D479" s="66"/>
      <c r="E479" s="66"/>
      <c r="F479" s="66"/>
      <c r="G479" s="66"/>
      <c r="H479" s="67"/>
      <c r="I479" s="66"/>
      <c r="J479" s="66"/>
      <c r="K479" s="66"/>
      <c r="N479" s="3"/>
      <c r="O479" s="3"/>
    </row>
    <row r="480" spans="2:15" ht="14.25" customHeight="1" x14ac:dyDescent="0.45">
      <c r="B480" s="66"/>
      <c r="C480" s="66"/>
      <c r="D480" s="66"/>
      <c r="E480" s="66"/>
      <c r="F480" s="66"/>
      <c r="G480" s="66"/>
      <c r="H480" s="67"/>
      <c r="I480" s="66"/>
      <c r="J480" s="66"/>
      <c r="K480" s="66"/>
      <c r="N480" s="3"/>
      <c r="O480" s="3"/>
    </row>
    <row r="481" spans="2:15" ht="14.25" customHeight="1" x14ac:dyDescent="0.45">
      <c r="B481" s="66"/>
      <c r="C481" s="66"/>
      <c r="D481" s="66"/>
      <c r="E481" s="66"/>
      <c r="F481" s="66"/>
      <c r="G481" s="66"/>
      <c r="H481" s="67"/>
      <c r="I481" s="66"/>
      <c r="J481" s="66"/>
      <c r="K481" s="66"/>
      <c r="N481" s="3"/>
      <c r="O481" s="3"/>
    </row>
    <row r="482" spans="2:15" ht="14.25" customHeight="1" x14ac:dyDescent="0.45">
      <c r="B482" s="66"/>
      <c r="C482" s="66"/>
      <c r="D482" s="66"/>
      <c r="E482" s="66"/>
      <c r="F482" s="66"/>
      <c r="G482" s="66"/>
      <c r="H482" s="67"/>
      <c r="I482" s="66"/>
      <c r="J482" s="66"/>
      <c r="K482" s="66"/>
      <c r="N482" s="3"/>
      <c r="O482" s="3"/>
    </row>
    <row r="483" spans="2:15" ht="14.25" customHeight="1" x14ac:dyDescent="0.45">
      <c r="B483" s="66"/>
      <c r="C483" s="66"/>
      <c r="D483" s="66"/>
      <c r="E483" s="66"/>
      <c r="F483" s="66"/>
      <c r="G483" s="66"/>
      <c r="H483" s="67"/>
      <c r="I483" s="66"/>
      <c r="J483" s="66"/>
      <c r="K483" s="66"/>
      <c r="N483" s="3"/>
      <c r="O483" s="3"/>
    </row>
    <row r="484" spans="2:15" ht="14.25" customHeight="1" x14ac:dyDescent="0.45">
      <c r="B484" s="66"/>
      <c r="C484" s="66"/>
      <c r="D484" s="66"/>
      <c r="E484" s="66"/>
      <c r="F484" s="66"/>
      <c r="G484" s="66"/>
      <c r="H484" s="67"/>
      <c r="I484" s="66"/>
      <c r="J484" s="66"/>
      <c r="K484" s="66"/>
      <c r="N484" s="3"/>
      <c r="O484" s="3"/>
    </row>
    <row r="485" spans="2:15" ht="14.25" customHeight="1" x14ac:dyDescent="0.45">
      <c r="B485" s="66"/>
      <c r="C485" s="66"/>
      <c r="D485" s="66"/>
      <c r="E485" s="66"/>
      <c r="F485" s="66"/>
      <c r="G485" s="66"/>
      <c r="H485" s="67"/>
      <c r="I485" s="66"/>
      <c r="J485" s="66"/>
      <c r="K485" s="66"/>
      <c r="N485" s="3"/>
      <c r="O485" s="3"/>
    </row>
    <row r="486" spans="2:15" ht="14.25" customHeight="1" x14ac:dyDescent="0.45">
      <c r="B486" s="66"/>
      <c r="C486" s="66"/>
      <c r="D486" s="66"/>
      <c r="E486" s="66"/>
      <c r="F486" s="66"/>
      <c r="G486" s="66"/>
      <c r="H486" s="67"/>
      <c r="I486" s="66"/>
      <c r="J486" s="66"/>
      <c r="K486" s="66"/>
      <c r="N486" s="3"/>
      <c r="O486" s="3"/>
    </row>
    <row r="487" spans="2:15" ht="14.25" customHeight="1" x14ac:dyDescent="0.45">
      <c r="B487" s="66"/>
      <c r="C487" s="66"/>
      <c r="D487" s="66"/>
      <c r="E487" s="66"/>
      <c r="F487" s="66"/>
      <c r="G487" s="66"/>
      <c r="H487" s="67"/>
      <c r="I487" s="66"/>
      <c r="J487" s="66"/>
      <c r="K487" s="66"/>
      <c r="N487" s="3"/>
      <c r="O487" s="3"/>
    </row>
    <row r="488" spans="2:15" ht="14.25" customHeight="1" x14ac:dyDescent="0.45">
      <c r="B488" s="66"/>
      <c r="C488" s="66"/>
      <c r="D488" s="66"/>
      <c r="E488" s="66"/>
      <c r="F488" s="66"/>
      <c r="G488" s="66"/>
      <c r="H488" s="67"/>
      <c r="I488" s="66"/>
      <c r="J488" s="66"/>
      <c r="K488" s="66"/>
      <c r="N488" s="3"/>
      <c r="O488" s="3"/>
    </row>
    <row r="489" spans="2:15" ht="14.25" customHeight="1" x14ac:dyDescent="0.45">
      <c r="B489" s="66"/>
      <c r="C489" s="66"/>
      <c r="D489" s="66"/>
      <c r="E489" s="66"/>
      <c r="F489" s="66"/>
      <c r="G489" s="66"/>
      <c r="H489" s="67"/>
      <c r="I489" s="66"/>
      <c r="J489" s="66"/>
      <c r="K489" s="66"/>
      <c r="N489" s="3"/>
      <c r="O489" s="3"/>
    </row>
    <row r="490" spans="2:15" ht="14.25" customHeight="1" x14ac:dyDescent="0.45">
      <c r="B490" s="66"/>
      <c r="C490" s="66"/>
      <c r="D490" s="66"/>
      <c r="E490" s="66"/>
      <c r="F490" s="66"/>
      <c r="G490" s="66"/>
      <c r="H490" s="67"/>
      <c r="I490" s="66"/>
      <c r="J490" s="66"/>
      <c r="K490" s="66"/>
      <c r="N490" s="3"/>
      <c r="O490" s="3"/>
    </row>
    <row r="491" spans="2:15" ht="14.25" customHeight="1" x14ac:dyDescent="0.45">
      <c r="B491" s="66"/>
      <c r="C491" s="66"/>
      <c r="D491" s="66"/>
      <c r="E491" s="66"/>
      <c r="F491" s="66"/>
      <c r="G491" s="66"/>
      <c r="H491" s="67"/>
      <c r="I491" s="66"/>
      <c r="J491" s="66"/>
      <c r="K491" s="66"/>
      <c r="N491" s="3"/>
      <c r="O491" s="3"/>
    </row>
    <row r="492" spans="2:15" ht="14.25" customHeight="1" x14ac:dyDescent="0.45">
      <c r="B492" s="66"/>
      <c r="C492" s="66"/>
      <c r="D492" s="66"/>
      <c r="E492" s="66"/>
      <c r="F492" s="66"/>
      <c r="G492" s="66"/>
      <c r="H492" s="67"/>
      <c r="I492" s="66"/>
      <c r="J492" s="66"/>
      <c r="K492" s="66"/>
      <c r="N492" s="3"/>
      <c r="O492" s="3"/>
    </row>
    <row r="493" spans="2:15" ht="14.25" customHeight="1" x14ac:dyDescent="0.45">
      <c r="B493" s="66"/>
      <c r="C493" s="66"/>
      <c r="D493" s="66"/>
      <c r="E493" s="66"/>
      <c r="F493" s="66"/>
      <c r="G493" s="66"/>
      <c r="H493" s="67"/>
      <c r="I493" s="66"/>
      <c r="J493" s="66"/>
      <c r="K493" s="66"/>
      <c r="N493" s="3"/>
      <c r="O493" s="3"/>
    </row>
    <row r="494" spans="2:15" ht="14.25" customHeight="1" x14ac:dyDescent="0.45">
      <c r="B494" s="66"/>
      <c r="C494" s="66"/>
      <c r="D494" s="66"/>
      <c r="E494" s="66"/>
      <c r="F494" s="66"/>
      <c r="G494" s="66"/>
      <c r="H494" s="67"/>
      <c r="I494" s="66"/>
      <c r="J494" s="66"/>
      <c r="K494" s="66"/>
      <c r="N494" s="3"/>
      <c r="O494" s="3"/>
    </row>
    <row r="495" spans="2:15" ht="14.25" customHeight="1" x14ac:dyDescent="0.45">
      <c r="B495" s="66"/>
      <c r="C495" s="66"/>
      <c r="D495" s="66"/>
      <c r="E495" s="66"/>
      <c r="F495" s="66"/>
      <c r="G495" s="66"/>
      <c r="H495" s="67"/>
      <c r="I495" s="66"/>
      <c r="J495" s="66"/>
      <c r="K495" s="66"/>
      <c r="N495" s="3"/>
      <c r="O495" s="3"/>
    </row>
    <row r="496" spans="2:15" ht="14.25" customHeight="1" x14ac:dyDescent="0.45">
      <c r="B496" s="66"/>
      <c r="C496" s="66"/>
      <c r="D496" s="66"/>
      <c r="E496" s="66"/>
      <c r="F496" s="66"/>
      <c r="G496" s="66"/>
      <c r="H496" s="67"/>
      <c r="I496" s="66"/>
      <c r="J496" s="66"/>
      <c r="K496" s="66"/>
      <c r="N496" s="3"/>
      <c r="O496" s="3"/>
    </row>
    <row r="497" spans="2:15" ht="14.25" customHeight="1" x14ac:dyDescent="0.45">
      <c r="B497" s="66"/>
      <c r="C497" s="66"/>
      <c r="D497" s="66"/>
      <c r="E497" s="66"/>
      <c r="F497" s="66"/>
      <c r="G497" s="66"/>
      <c r="H497" s="67"/>
      <c r="I497" s="66"/>
      <c r="J497" s="66"/>
      <c r="K497" s="66"/>
      <c r="N497" s="3"/>
      <c r="O497" s="3"/>
    </row>
    <row r="498" spans="2:15" ht="14.25" customHeight="1" x14ac:dyDescent="0.45">
      <c r="B498" s="66"/>
      <c r="C498" s="66"/>
      <c r="D498" s="66"/>
      <c r="E498" s="66"/>
      <c r="F498" s="66"/>
      <c r="G498" s="66"/>
      <c r="H498" s="67"/>
      <c r="I498" s="66"/>
      <c r="J498" s="66"/>
      <c r="K498" s="66"/>
      <c r="N498" s="3"/>
      <c r="O498" s="3"/>
    </row>
    <row r="499" spans="2:15" ht="14.25" customHeight="1" x14ac:dyDescent="0.45">
      <c r="B499" s="66"/>
      <c r="C499" s="66"/>
      <c r="D499" s="66"/>
      <c r="E499" s="66"/>
      <c r="F499" s="66"/>
      <c r="G499" s="66"/>
      <c r="H499" s="67"/>
      <c r="I499" s="66"/>
      <c r="J499" s="66"/>
      <c r="K499" s="66"/>
      <c r="N499" s="3"/>
      <c r="O499" s="3"/>
    </row>
    <row r="500" spans="2:15" ht="14.25" customHeight="1" x14ac:dyDescent="0.45">
      <c r="B500" s="66"/>
      <c r="C500" s="66"/>
      <c r="D500" s="66"/>
      <c r="E500" s="66"/>
      <c r="F500" s="66"/>
      <c r="G500" s="66"/>
      <c r="H500" s="67"/>
      <c r="I500" s="66"/>
      <c r="J500" s="66"/>
      <c r="K500" s="66"/>
      <c r="N500" s="3"/>
      <c r="O500" s="3"/>
    </row>
    <row r="501" spans="2:15" ht="14.25" customHeight="1" x14ac:dyDescent="0.45">
      <c r="B501" s="66"/>
      <c r="C501" s="66"/>
      <c r="D501" s="66"/>
      <c r="E501" s="66"/>
      <c r="F501" s="66"/>
      <c r="G501" s="66"/>
      <c r="H501" s="67"/>
      <c r="I501" s="66"/>
      <c r="J501" s="66"/>
      <c r="K501" s="66"/>
      <c r="N501" s="3"/>
      <c r="O501" s="3"/>
    </row>
    <row r="502" spans="2:15" ht="14.25" customHeight="1" x14ac:dyDescent="0.45">
      <c r="B502" s="66"/>
      <c r="C502" s="66"/>
      <c r="D502" s="66"/>
      <c r="E502" s="66"/>
      <c r="F502" s="66"/>
      <c r="G502" s="66"/>
      <c r="H502" s="67"/>
      <c r="I502" s="66"/>
      <c r="J502" s="66"/>
      <c r="K502" s="66"/>
      <c r="N502" s="3"/>
      <c r="O502" s="3"/>
    </row>
    <row r="503" spans="2:15" ht="14.25" customHeight="1" x14ac:dyDescent="0.45">
      <c r="B503" s="66"/>
      <c r="C503" s="66"/>
      <c r="D503" s="66"/>
      <c r="E503" s="66"/>
      <c r="F503" s="66"/>
      <c r="G503" s="66"/>
      <c r="H503" s="67"/>
      <c r="I503" s="66"/>
      <c r="J503" s="66"/>
      <c r="K503" s="66"/>
      <c r="N503" s="3"/>
      <c r="O503" s="3"/>
    </row>
    <row r="504" spans="2:15" ht="14.25" customHeight="1" x14ac:dyDescent="0.45">
      <c r="B504" s="66"/>
      <c r="C504" s="66"/>
      <c r="D504" s="66"/>
      <c r="E504" s="66"/>
      <c r="F504" s="66"/>
      <c r="G504" s="66"/>
      <c r="H504" s="67"/>
      <c r="I504" s="66"/>
      <c r="J504" s="66"/>
      <c r="K504" s="66"/>
      <c r="N504" s="3"/>
      <c r="O504" s="3"/>
    </row>
    <row r="505" spans="2:15" ht="14.25" customHeight="1" x14ac:dyDescent="0.45">
      <c r="B505" s="66"/>
      <c r="C505" s="66"/>
      <c r="D505" s="66"/>
      <c r="E505" s="66"/>
      <c r="F505" s="66"/>
      <c r="G505" s="66"/>
      <c r="H505" s="67"/>
      <c r="I505" s="66"/>
      <c r="J505" s="66"/>
      <c r="K505" s="66"/>
      <c r="N505" s="3"/>
      <c r="O505" s="3"/>
    </row>
    <row r="506" spans="2:15" ht="14.25" customHeight="1" x14ac:dyDescent="0.45">
      <c r="B506" s="66"/>
      <c r="C506" s="66"/>
      <c r="D506" s="66"/>
      <c r="E506" s="66"/>
      <c r="F506" s="66"/>
      <c r="G506" s="66"/>
      <c r="H506" s="67"/>
      <c r="I506" s="66"/>
      <c r="J506" s="66"/>
      <c r="K506" s="66"/>
      <c r="N506" s="3"/>
      <c r="O506" s="3"/>
    </row>
    <row r="507" spans="2:15" ht="14.25" customHeight="1" x14ac:dyDescent="0.45">
      <c r="B507" s="66"/>
      <c r="C507" s="66"/>
      <c r="D507" s="66"/>
      <c r="E507" s="66"/>
      <c r="F507" s="66"/>
      <c r="G507" s="66"/>
      <c r="H507" s="67"/>
      <c r="I507" s="66"/>
      <c r="J507" s="66"/>
      <c r="K507" s="66"/>
      <c r="N507" s="3"/>
      <c r="O507" s="3"/>
    </row>
    <row r="508" spans="2:15" ht="14.25" customHeight="1" x14ac:dyDescent="0.45">
      <c r="B508" s="66"/>
      <c r="C508" s="66"/>
      <c r="D508" s="66"/>
      <c r="E508" s="66"/>
      <c r="F508" s="66"/>
      <c r="G508" s="66"/>
      <c r="H508" s="67"/>
      <c r="I508" s="66"/>
      <c r="J508" s="66"/>
      <c r="K508" s="66"/>
      <c r="N508" s="3"/>
      <c r="O508" s="3"/>
    </row>
    <row r="509" spans="2:15" ht="14.25" customHeight="1" x14ac:dyDescent="0.45">
      <c r="B509" s="66"/>
      <c r="C509" s="66"/>
      <c r="D509" s="66"/>
      <c r="E509" s="66"/>
      <c r="F509" s="66"/>
      <c r="G509" s="66"/>
      <c r="H509" s="67"/>
      <c r="I509" s="66"/>
      <c r="J509" s="66"/>
      <c r="K509" s="66"/>
      <c r="N509" s="3"/>
      <c r="O509" s="3"/>
    </row>
    <row r="510" spans="2:15" ht="14.25" customHeight="1" x14ac:dyDescent="0.45">
      <c r="B510" s="66"/>
      <c r="C510" s="66"/>
      <c r="D510" s="66"/>
      <c r="E510" s="66"/>
      <c r="F510" s="66"/>
      <c r="G510" s="66"/>
      <c r="H510" s="67"/>
      <c r="I510" s="66"/>
      <c r="J510" s="66"/>
      <c r="K510" s="66"/>
      <c r="N510" s="3"/>
      <c r="O510" s="3"/>
    </row>
    <row r="511" spans="2:15" ht="14.25" customHeight="1" x14ac:dyDescent="0.45">
      <c r="B511" s="66"/>
      <c r="C511" s="66"/>
      <c r="D511" s="66"/>
      <c r="E511" s="66"/>
      <c r="F511" s="66"/>
      <c r="G511" s="66"/>
      <c r="H511" s="67"/>
      <c r="I511" s="66"/>
      <c r="J511" s="66"/>
      <c r="K511" s="66"/>
      <c r="N511" s="3"/>
      <c r="O511" s="3"/>
    </row>
    <row r="512" spans="2:15" ht="14.25" customHeight="1" x14ac:dyDescent="0.45">
      <c r="B512" s="66"/>
      <c r="C512" s="66"/>
      <c r="D512" s="66"/>
      <c r="E512" s="66"/>
      <c r="F512" s="66"/>
      <c r="G512" s="66"/>
      <c r="H512" s="67"/>
      <c r="I512" s="66"/>
      <c r="J512" s="66"/>
      <c r="K512" s="66"/>
      <c r="N512" s="3"/>
      <c r="O512" s="3"/>
    </row>
    <row r="513" spans="2:15" ht="14.25" customHeight="1" x14ac:dyDescent="0.45">
      <c r="B513" s="66"/>
      <c r="C513" s="66"/>
      <c r="D513" s="66"/>
      <c r="E513" s="66"/>
      <c r="F513" s="66"/>
      <c r="G513" s="66"/>
      <c r="H513" s="67"/>
      <c r="I513" s="66"/>
      <c r="J513" s="66"/>
      <c r="K513" s="66"/>
      <c r="N513" s="3"/>
      <c r="O513" s="3"/>
    </row>
    <row r="514" spans="2:15" ht="14.25" customHeight="1" x14ac:dyDescent="0.45">
      <c r="B514" s="66"/>
      <c r="C514" s="66"/>
      <c r="D514" s="66"/>
      <c r="E514" s="66"/>
      <c r="F514" s="66"/>
      <c r="G514" s="66"/>
      <c r="H514" s="67"/>
      <c r="I514" s="66"/>
      <c r="J514" s="66"/>
      <c r="K514" s="66"/>
      <c r="N514" s="3"/>
      <c r="O514" s="3"/>
    </row>
    <row r="515" spans="2:15" ht="14.25" customHeight="1" x14ac:dyDescent="0.45">
      <c r="B515" s="66"/>
      <c r="C515" s="66"/>
      <c r="D515" s="66"/>
      <c r="E515" s="66"/>
      <c r="F515" s="66"/>
      <c r="G515" s="66"/>
      <c r="H515" s="67"/>
      <c r="I515" s="66"/>
      <c r="J515" s="66"/>
      <c r="K515" s="66"/>
      <c r="N515" s="3"/>
      <c r="O515" s="3"/>
    </row>
    <row r="516" spans="2:15" ht="14.25" customHeight="1" x14ac:dyDescent="0.45">
      <c r="B516" s="66"/>
      <c r="C516" s="66"/>
      <c r="D516" s="66"/>
      <c r="E516" s="66"/>
      <c r="F516" s="66"/>
      <c r="G516" s="66"/>
      <c r="H516" s="67"/>
      <c r="I516" s="66"/>
      <c r="J516" s="66"/>
      <c r="K516" s="66"/>
      <c r="N516" s="3"/>
      <c r="O516" s="3"/>
    </row>
    <row r="517" spans="2:15" ht="14.25" customHeight="1" x14ac:dyDescent="0.45">
      <c r="B517" s="66"/>
      <c r="C517" s="66"/>
      <c r="D517" s="66"/>
      <c r="E517" s="66"/>
      <c r="F517" s="66"/>
      <c r="G517" s="66"/>
      <c r="H517" s="67"/>
      <c r="I517" s="66"/>
      <c r="J517" s="66"/>
      <c r="K517" s="66"/>
      <c r="N517" s="3"/>
      <c r="O517" s="3"/>
    </row>
    <row r="518" spans="2:15" ht="14.25" customHeight="1" x14ac:dyDescent="0.45">
      <c r="B518" s="66"/>
      <c r="C518" s="66"/>
      <c r="D518" s="66"/>
      <c r="E518" s="66"/>
      <c r="F518" s="66"/>
      <c r="G518" s="66"/>
      <c r="H518" s="67"/>
      <c r="I518" s="66"/>
      <c r="J518" s="66"/>
      <c r="K518" s="66"/>
      <c r="N518" s="3"/>
      <c r="O518" s="3"/>
    </row>
    <row r="519" spans="2:15" ht="14.25" customHeight="1" x14ac:dyDescent="0.45">
      <c r="B519" s="66"/>
      <c r="C519" s="66"/>
      <c r="D519" s="66"/>
      <c r="E519" s="66"/>
      <c r="F519" s="66"/>
      <c r="G519" s="66"/>
      <c r="H519" s="67"/>
      <c r="I519" s="66"/>
      <c r="J519" s="66"/>
      <c r="K519" s="66"/>
      <c r="N519" s="3"/>
      <c r="O519" s="3"/>
    </row>
    <row r="520" spans="2:15" ht="14.25" customHeight="1" x14ac:dyDescent="0.45">
      <c r="B520" s="66"/>
      <c r="C520" s="66"/>
      <c r="D520" s="66"/>
      <c r="E520" s="66"/>
      <c r="F520" s="66"/>
      <c r="G520" s="66"/>
      <c r="H520" s="67"/>
      <c r="I520" s="66"/>
      <c r="J520" s="66"/>
      <c r="K520" s="66"/>
      <c r="N520" s="3"/>
      <c r="O520" s="3"/>
    </row>
    <row r="521" spans="2:15" ht="14.25" customHeight="1" x14ac:dyDescent="0.45">
      <c r="B521" s="66"/>
      <c r="C521" s="66"/>
      <c r="D521" s="66"/>
      <c r="E521" s="66"/>
      <c r="F521" s="66"/>
      <c r="G521" s="66"/>
      <c r="H521" s="67"/>
      <c r="I521" s="66"/>
      <c r="J521" s="66"/>
      <c r="K521" s="66"/>
      <c r="N521" s="3"/>
      <c r="O521" s="3"/>
    </row>
    <row r="522" spans="2:15" ht="14.25" customHeight="1" x14ac:dyDescent="0.45">
      <c r="B522" s="66"/>
      <c r="C522" s="66"/>
      <c r="D522" s="66"/>
      <c r="E522" s="66"/>
      <c r="F522" s="66"/>
      <c r="G522" s="66"/>
      <c r="H522" s="67"/>
      <c r="I522" s="66"/>
      <c r="J522" s="66"/>
      <c r="K522" s="66"/>
      <c r="N522" s="3"/>
      <c r="O522" s="3"/>
    </row>
    <row r="523" spans="2:15" ht="14.25" customHeight="1" x14ac:dyDescent="0.45">
      <c r="B523" s="66"/>
      <c r="C523" s="66"/>
      <c r="D523" s="66"/>
      <c r="E523" s="66"/>
      <c r="F523" s="66"/>
      <c r="G523" s="66"/>
      <c r="H523" s="67"/>
      <c r="I523" s="66"/>
      <c r="J523" s="66"/>
      <c r="K523" s="66"/>
      <c r="N523" s="3"/>
      <c r="O523" s="3"/>
    </row>
    <row r="524" spans="2:15" ht="14.25" customHeight="1" x14ac:dyDescent="0.45">
      <c r="B524" s="66"/>
      <c r="C524" s="66"/>
      <c r="D524" s="66"/>
      <c r="E524" s="66"/>
      <c r="F524" s="66"/>
      <c r="G524" s="66"/>
      <c r="H524" s="67"/>
      <c r="I524" s="66"/>
      <c r="J524" s="66"/>
      <c r="K524" s="66"/>
      <c r="N524" s="3"/>
      <c r="O524" s="3"/>
    </row>
    <row r="525" spans="2:15" ht="14.25" customHeight="1" x14ac:dyDescent="0.45">
      <c r="B525" s="66"/>
      <c r="C525" s="66"/>
      <c r="D525" s="66"/>
      <c r="E525" s="66"/>
      <c r="F525" s="66"/>
      <c r="G525" s="66"/>
      <c r="H525" s="67"/>
      <c r="I525" s="66"/>
      <c r="J525" s="66"/>
      <c r="K525" s="66"/>
      <c r="N525" s="3"/>
      <c r="O525" s="3"/>
    </row>
    <row r="526" spans="2:15" ht="14.25" customHeight="1" x14ac:dyDescent="0.45">
      <c r="B526" s="66"/>
      <c r="C526" s="66"/>
      <c r="D526" s="66"/>
      <c r="E526" s="66"/>
      <c r="F526" s="66"/>
      <c r="G526" s="66"/>
      <c r="H526" s="67"/>
      <c r="I526" s="66"/>
      <c r="J526" s="66"/>
      <c r="K526" s="66"/>
      <c r="N526" s="3"/>
      <c r="O526" s="3"/>
    </row>
    <row r="527" spans="2:15" ht="14.25" customHeight="1" x14ac:dyDescent="0.45">
      <c r="B527" s="66"/>
      <c r="C527" s="66"/>
      <c r="D527" s="66"/>
      <c r="E527" s="66"/>
      <c r="F527" s="66"/>
      <c r="G527" s="66"/>
      <c r="H527" s="67"/>
      <c r="I527" s="66"/>
      <c r="J527" s="66"/>
      <c r="K527" s="66"/>
      <c r="N527" s="3"/>
      <c r="O527" s="3"/>
    </row>
    <row r="528" spans="2:15" ht="14.25" customHeight="1" x14ac:dyDescent="0.45">
      <c r="B528" s="66"/>
      <c r="C528" s="66"/>
      <c r="D528" s="66"/>
      <c r="E528" s="66"/>
      <c r="F528" s="66"/>
      <c r="G528" s="66"/>
      <c r="H528" s="67"/>
      <c r="I528" s="66"/>
      <c r="J528" s="66"/>
      <c r="K528" s="66"/>
      <c r="N528" s="3"/>
      <c r="O528" s="3"/>
    </row>
    <row r="529" spans="2:15" ht="14.25" customHeight="1" x14ac:dyDescent="0.45">
      <c r="B529" s="66"/>
      <c r="C529" s="66"/>
      <c r="D529" s="66"/>
      <c r="E529" s="66"/>
      <c r="F529" s="66"/>
      <c r="G529" s="66"/>
      <c r="H529" s="67"/>
      <c r="I529" s="66"/>
      <c r="J529" s="66"/>
      <c r="K529" s="66"/>
      <c r="N529" s="3"/>
      <c r="O529" s="3"/>
    </row>
    <row r="530" spans="2:15" ht="14.25" customHeight="1" x14ac:dyDescent="0.45">
      <c r="B530" s="66"/>
      <c r="C530" s="66"/>
      <c r="D530" s="66"/>
      <c r="E530" s="66"/>
      <c r="F530" s="66"/>
      <c r="G530" s="66"/>
      <c r="H530" s="67"/>
      <c r="I530" s="66"/>
      <c r="J530" s="66"/>
      <c r="K530" s="66"/>
      <c r="N530" s="3"/>
      <c r="O530" s="3"/>
    </row>
    <row r="531" spans="2:15" ht="14.25" customHeight="1" x14ac:dyDescent="0.45">
      <c r="B531" s="66"/>
      <c r="C531" s="66"/>
      <c r="D531" s="66"/>
      <c r="E531" s="66"/>
      <c r="F531" s="66"/>
      <c r="G531" s="66"/>
      <c r="H531" s="67"/>
      <c r="I531" s="66"/>
      <c r="J531" s="66"/>
      <c r="K531" s="66"/>
      <c r="N531" s="3"/>
      <c r="O531" s="3"/>
    </row>
    <row r="532" spans="2:15" ht="14.25" customHeight="1" x14ac:dyDescent="0.45">
      <c r="B532" s="66"/>
      <c r="C532" s="66"/>
      <c r="D532" s="66"/>
      <c r="E532" s="66"/>
      <c r="F532" s="66"/>
      <c r="G532" s="66"/>
      <c r="H532" s="67"/>
      <c r="I532" s="66"/>
      <c r="J532" s="66"/>
      <c r="K532" s="66"/>
      <c r="N532" s="3"/>
      <c r="O532" s="3"/>
    </row>
    <row r="533" spans="2:15" ht="14.25" customHeight="1" x14ac:dyDescent="0.45">
      <c r="B533" s="66"/>
      <c r="C533" s="66"/>
      <c r="D533" s="66"/>
      <c r="E533" s="66"/>
      <c r="F533" s="66"/>
      <c r="G533" s="66"/>
      <c r="H533" s="67"/>
      <c r="I533" s="66"/>
      <c r="J533" s="66"/>
      <c r="K533" s="66"/>
      <c r="N533" s="3"/>
      <c r="O533" s="3"/>
    </row>
    <row r="534" spans="2:15" ht="14.25" customHeight="1" x14ac:dyDescent="0.45">
      <c r="B534" s="66"/>
      <c r="C534" s="66"/>
      <c r="D534" s="66"/>
      <c r="E534" s="66"/>
      <c r="F534" s="66"/>
      <c r="G534" s="66"/>
      <c r="H534" s="67"/>
      <c r="I534" s="66"/>
      <c r="J534" s="66"/>
      <c r="K534" s="66"/>
      <c r="N534" s="3"/>
      <c r="O534" s="3"/>
    </row>
    <row r="535" spans="2:15" ht="14.25" customHeight="1" x14ac:dyDescent="0.45">
      <c r="B535" s="66"/>
      <c r="C535" s="66"/>
      <c r="D535" s="66"/>
      <c r="E535" s="66"/>
      <c r="F535" s="66"/>
      <c r="G535" s="66"/>
      <c r="H535" s="67"/>
      <c r="I535" s="66"/>
      <c r="J535" s="66"/>
      <c r="K535" s="66"/>
      <c r="N535" s="3"/>
      <c r="O535" s="3"/>
    </row>
    <row r="536" spans="2:15" ht="14.25" customHeight="1" x14ac:dyDescent="0.45">
      <c r="B536" s="66"/>
      <c r="C536" s="66"/>
      <c r="D536" s="66"/>
      <c r="E536" s="66"/>
      <c r="F536" s="66"/>
      <c r="G536" s="66"/>
      <c r="H536" s="67"/>
      <c r="I536" s="66"/>
      <c r="J536" s="66"/>
      <c r="K536" s="66"/>
      <c r="N536" s="3"/>
      <c r="O536" s="3"/>
    </row>
    <row r="537" spans="2:15" ht="14.25" customHeight="1" x14ac:dyDescent="0.45">
      <c r="B537" s="66"/>
      <c r="C537" s="66"/>
      <c r="D537" s="66"/>
      <c r="E537" s="66"/>
      <c r="F537" s="66"/>
      <c r="G537" s="66"/>
      <c r="H537" s="67"/>
      <c r="I537" s="66"/>
      <c r="J537" s="66"/>
      <c r="K537" s="66"/>
      <c r="N537" s="3"/>
      <c r="O537" s="3"/>
    </row>
    <row r="538" spans="2:15" ht="14.25" customHeight="1" x14ac:dyDescent="0.45">
      <c r="B538" s="66"/>
      <c r="C538" s="66"/>
      <c r="D538" s="66"/>
      <c r="E538" s="66"/>
      <c r="F538" s="66"/>
      <c r="G538" s="66"/>
      <c r="H538" s="67"/>
      <c r="I538" s="66"/>
      <c r="J538" s="66"/>
      <c r="K538" s="66"/>
      <c r="N538" s="3"/>
      <c r="O538" s="3"/>
    </row>
    <row r="539" spans="2:15" ht="14.25" customHeight="1" x14ac:dyDescent="0.45">
      <c r="B539" s="66"/>
      <c r="C539" s="66"/>
      <c r="D539" s="66"/>
      <c r="E539" s="66"/>
      <c r="F539" s="66"/>
      <c r="G539" s="66"/>
      <c r="H539" s="67"/>
      <c r="I539" s="66"/>
      <c r="J539" s="66"/>
      <c r="K539" s="66"/>
      <c r="N539" s="3"/>
      <c r="O539" s="3"/>
    </row>
    <row r="540" spans="2:15" ht="14.25" customHeight="1" x14ac:dyDescent="0.45">
      <c r="B540" s="66"/>
      <c r="C540" s="66"/>
      <c r="D540" s="66"/>
      <c r="E540" s="66"/>
      <c r="F540" s="66"/>
      <c r="G540" s="66"/>
      <c r="H540" s="67"/>
      <c r="I540" s="66"/>
      <c r="J540" s="66"/>
      <c r="K540" s="66"/>
      <c r="N540" s="3"/>
      <c r="O540" s="3"/>
    </row>
    <row r="541" spans="2:15" ht="14.25" customHeight="1" x14ac:dyDescent="0.45">
      <c r="B541" s="66"/>
      <c r="C541" s="66"/>
      <c r="D541" s="66"/>
      <c r="E541" s="66"/>
      <c r="F541" s="66"/>
      <c r="G541" s="66"/>
      <c r="H541" s="67"/>
      <c r="I541" s="66"/>
      <c r="J541" s="66"/>
      <c r="K541" s="66"/>
      <c r="N541" s="3"/>
      <c r="O541" s="3"/>
    </row>
    <row r="542" spans="2:15" ht="14.25" customHeight="1" x14ac:dyDescent="0.45">
      <c r="B542" s="66"/>
      <c r="C542" s="66"/>
      <c r="D542" s="66"/>
      <c r="E542" s="66"/>
      <c r="F542" s="66"/>
      <c r="G542" s="66"/>
      <c r="H542" s="67"/>
      <c r="I542" s="66"/>
      <c r="J542" s="66"/>
      <c r="K542" s="66"/>
      <c r="N542" s="3"/>
      <c r="O542" s="3"/>
    </row>
    <row r="543" spans="2:15" ht="14.25" customHeight="1" x14ac:dyDescent="0.45">
      <c r="B543" s="66"/>
      <c r="C543" s="66"/>
      <c r="D543" s="66"/>
      <c r="E543" s="66"/>
      <c r="F543" s="66"/>
      <c r="G543" s="66"/>
      <c r="H543" s="67"/>
      <c r="I543" s="66"/>
      <c r="J543" s="66"/>
      <c r="K543" s="66"/>
      <c r="N543" s="3"/>
      <c r="O543" s="3"/>
    </row>
    <row r="544" spans="2:15" ht="14.25" customHeight="1" x14ac:dyDescent="0.45">
      <c r="B544" s="66"/>
      <c r="C544" s="66"/>
      <c r="D544" s="66"/>
      <c r="E544" s="66"/>
      <c r="F544" s="66"/>
      <c r="G544" s="66"/>
      <c r="H544" s="67"/>
      <c r="I544" s="66"/>
      <c r="J544" s="66"/>
      <c r="K544" s="66"/>
      <c r="N544" s="3"/>
      <c r="O544" s="3"/>
    </row>
    <row r="545" spans="2:15" ht="14.25" customHeight="1" x14ac:dyDescent="0.45">
      <c r="B545" s="66"/>
      <c r="C545" s="66"/>
      <c r="D545" s="66"/>
      <c r="E545" s="66"/>
      <c r="F545" s="66"/>
      <c r="G545" s="66"/>
      <c r="H545" s="67"/>
      <c r="I545" s="66"/>
      <c r="J545" s="66"/>
      <c r="K545" s="66"/>
      <c r="N545" s="3"/>
      <c r="O545" s="3"/>
    </row>
    <row r="546" spans="2:15" ht="14.25" customHeight="1" x14ac:dyDescent="0.45">
      <c r="B546" s="66"/>
      <c r="C546" s="66"/>
      <c r="D546" s="66"/>
      <c r="E546" s="66"/>
      <c r="F546" s="66"/>
      <c r="G546" s="66"/>
      <c r="H546" s="67"/>
      <c r="I546" s="66"/>
      <c r="J546" s="66"/>
      <c r="K546" s="66"/>
      <c r="N546" s="3"/>
      <c r="O546" s="3"/>
    </row>
    <row r="547" spans="2:15" ht="14.25" customHeight="1" x14ac:dyDescent="0.45">
      <c r="B547" s="66"/>
      <c r="C547" s="66"/>
      <c r="D547" s="66"/>
      <c r="E547" s="66"/>
      <c r="F547" s="66"/>
      <c r="G547" s="66"/>
      <c r="H547" s="67"/>
      <c r="I547" s="66"/>
      <c r="J547" s="66"/>
      <c r="K547" s="66"/>
      <c r="N547" s="3"/>
      <c r="O547" s="3"/>
    </row>
    <row r="548" spans="2:15" ht="14.25" customHeight="1" x14ac:dyDescent="0.45">
      <c r="B548" s="66"/>
      <c r="C548" s="66"/>
      <c r="D548" s="66"/>
      <c r="E548" s="66"/>
      <c r="F548" s="66"/>
      <c r="G548" s="66"/>
      <c r="H548" s="67"/>
      <c r="I548" s="66"/>
      <c r="J548" s="66"/>
      <c r="K548" s="66"/>
      <c r="N548" s="3"/>
      <c r="O548" s="3"/>
    </row>
    <row r="549" spans="2:15" ht="14.25" customHeight="1" x14ac:dyDescent="0.45">
      <c r="B549" s="66"/>
      <c r="C549" s="66"/>
      <c r="D549" s="66"/>
      <c r="E549" s="66"/>
      <c r="F549" s="66"/>
      <c r="G549" s="66"/>
      <c r="H549" s="67"/>
      <c r="I549" s="66"/>
      <c r="J549" s="66"/>
      <c r="K549" s="66"/>
      <c r="N549" s="3"/>
      <c r="O549" s="3"/>
    </row>
    <row r="550" spans="2:15" ht="14.25" customHeight="1" x14ac:dyDescent="0.45">
      <c r="B550" s="66"/>
      <c r="C550" s="66"/>
      <c r="D550" s="66"/>
      <c r="E550" s="66"/>
      <c r="F550" s="66"/>
      <c r="G550" s="66"/>
      <c r="H550" s="67"/>
      <c r="I550" s="66"/>
      <c r="J550" s="66"/>
      <c r="K550" s="66"/>
      <c r="N550" s="3"/>
      <c r="O550" s="3"/>
    </row>
    <row r="551" spans="2:15" ht="14.25" customHeight="1" x14ac:dyDescent="0.45">
      <c r="B551" s="66"/>
      <c r="C551" s="66"/>
      <c r="D551" s="66"/>
      <c r="E551" s="66"/>
      <c r="F551" s="66"/>
      <c r="G551" s="66"/>
      <c r="H551" s="67"/>
      <c r="I551" s="66"/>
      <c r="J551" s="66"/>
      <c r="K551" s="66"/>
      <c r="N551" s="3"/>
      <c r="O551" s="3"/>
    </row>
    <row r="552" spans="2:15" ht="14.25" customHeight="1" x14ac:dyDescent="0.45">
      <c r="B552" s="66"/>
      <c r="C552" s="66"/>
      <c r="D552" s="66"/>
      <c r="E552" s="66"/>
      <c r="F552" s="66"/>
      <c r="G552" s="66"/>
      <c r="H552" s="67"/>
      <c r="I552" s="66"/>
      <c r="J552" s="66"/>
      <c r="K552" s="66"/>
      <c r="N552" s="3"/>
      <c r="O552" s="3"/>
    </row>
    <row r="553" spans="2:15" ht="14.25" customHeight="1" x14ac:dyDescent="0.45">
      <c r="B553" s="66"/>
      <c r="C553" s="66"/>
      <c r="D553" s="66"/>
      <c r="E553" s="66"/>
      <c r="F553" s="66"/>
      <c r="G553" s="66"/>
      <c r="H553" s="67"/>
      <c r="I553" s="66"/>
      <c r="J553" s="66"/>
      <c r="K553" s="66"/>
      <c r="N553" s="3"/>
      <c r="O553" s="3"/>
    </row>
    <row r="554" spans="2:15" ht="14.25" customHeight="1" x14ac:dyDescent="0.45">
      <c r="B554" s="66"/>
      <c r="C554" s="66"/>
      <c r="D554" s="66"/>
      <c r="E554" s="66"/>
      <c r="F554" s="66"/>
      <c r="G554" s="66"/>
      <c r="H554" s="67"/>
      <c r="I554" s="66"/>
      <c r="J554" s="66"/>
      <c r="K554" s="66"/>
      <c r="N554" s="3"/>
      <c r="O554" s="3"/>
    </row>
    <row r="555" spans="2:15" ht="14.25" customHeight="1" x14ac:dyDescent="0.45">
      <c r="B555" s="66"/>
      <c r="C555" s="66"/>
      <c r="D555" s="66"/>
      <c r="E555" s="66"/>
      <c r="F555" s="66"/>
      <c r="G555" s="66"/>
      <c r="H555" s="67"/>
      <c r="I555" s="66"/>
      <c r="J555" s="66"/>
      <c r="K555" s="66"/>
      <c r="N555" s="3"/>
      <c r="O555" s="3"/>
    </row>
    <row r="556" spans="2:15" ht="14.25" customHeight="1" x14ac:dyDescent="0.45">
      <c r="B556" s="66"/>
      <c r="C556" s="66"/>
      <c r="D556" s="66"/>
      <c r="E556" s="66"/>
      <c r="F556" s="66"/>
      <c r="G556" s="66"/>
      <c r="H556" s="67"/>
      <c r="I556" s="66"/>
      <c r="J556" s="66"/>
      <c r="K556" s="66"/>
      <c r="N556" s="3"/>
      <c r="O556" s="3"/>
    </row>
    <row r="557" spans="2:15" ht="14.25" customHeight="1" x14ac:dyDescent="0.45">
      <c r="B557" s="66"/>
      <c r="C557" s="66"/>
      <c r="D557" s="66"/>
      <c r="E557" s="66"/>
      <c r="F557" s="66"/>
      <c r="G557" s="66"/>
      <c r="H557" s="67"/>
      <c r="I557" s="66"/>
      <c r="J557" s="66"/>
      <c r="K557" s="66"/>
      <c r="N557" s="3"/>
      <c r="O557" s="3"/>
    </row>
    <row r="558" spans="2:15" ht="14.25" customHeight="1" x14ac:dyDescent="0.45">
      <c r="B558" s="66"/>
      <c r="C558" s="66"/>
      <c r="D558" s="66"/>
      <c r="E558" s="66"/>
      <c r="F558" s="66"/>
      <c r="G558" s="66"/>
      <c r="H558" s="67"/>
      <c r="I558" s="66"/>
      <c r="J558" s="66"/>
      <c r="K558" s="66"/>
      <c r="N558" s="3"/>
      <c r="O558" s="3"/>
    </row>
    <row r="559" spans="2:15" ht="14.25" customHeight="1" x14ac:dyDescent="0.45">
      <c r="B559" s="66"/>
      <c r="C559" s="66"/>
      <c r="D559" s="66"/>
      <c r="E559" s="66"/>
      <c r="F559" s="66"/>
      <c r="G559" s="66"/>
      <c r="H559" s="67"/>
      <c r="I559" s="66"/>
      <c r="J559" s="66"/>
      <c r="K559" s="66"/>
      <c r="N559" s="3"/>
      <c r="O559" s="3"/>
    </row>
    <row r="560" spans="2:15" ht="14.25" customHeight="1" x14ac:dyDescent="0.45">
      <c r="B560" s="66"/>
      <c r="C560" s="66"/>
      <c r="D560" s="66"/>
      <c r="E560" s="66"/>
      <c r="F560" s="66"/>
      <c r="G560" s="66"/>
      <c r="H560" s="67"/>
      <c r="I560" s="66"/>
      <c r="J560" s="66"/>
      <c r="K560" s="66"/>
      <c r="N560" s="3"/>
      <c r="O560" s="3"/>
    </row>
    <row r="561" spans="2:15" ht="14.25" customHeight="1" x14ac:dyDescent="0.45">
      <c r="B561" s="66"/>
      <c r="C561" s="66"/>
      <c r="D561" s="66"/>
      <c r="E561" s="66"/>
      <c r="F561" s="66"/>
      <c r="G561" s="66"/>
      <c r="H561" s="67"/>
      <c r="I561" s="66"/>
      <c r="J561" s="66"/>
      <c r="K561" s="66"/>
      <c r="N561" s="3"/>
      <c r="O561" s="3"/>
    </row>
    <row r="562" spans="2:15" ht="14.25" customHeight="1" x14ac:dyDescent="0.45">
      <c r="B562" s="66"/>
      <c r="C562" s="66"/>
      <c r="D562" s="66"/>
      <c r="E562" s="66"/>
      <c r="F562" s="66"/>
      <c r="G562" s="66"/>
      <c r="H562" s="67"/>
      <c r="I562" s="66"/>
      <c r="J562" s="66"/>
      <c r="K562" s="66"/>
      <c r="N562" s="3"/>
      <c r="O562" s="3"/>
    </row>
    <row r="563" spans="2:15" ht="14.25" customHeight="1" x14ac:dyDescent="0.45">
      <c r="B563" s="66"/>
      <c r="C563" s="66"/>
      <c r="D563" s="66"/>
      <c r="E563" s="66"/>
      <c r="F563" s="66"/>
      <c r="G563" s="66"/>
      <c r="H563" s="67"/>
      <c r="I563" s="66"/>
      <c r="J563" s="66"/>
      <c r="K563" s="66"/>
      <c r="N563" s="3"/>
      <c r="O563" s="3"/>
    </row>
    <row r="564" spans="2:15" ht="14.25" customHeight="1" x14ac:dyDescent="0.45">
      <c r="B564" s="66"/>
      <c r="C564" s="66"/>
      <c r="D564" s="66"/>
      <c r="E564" s="66"/>
      <c r="F564" s="66"/>
      <c r="G564" s="66"/>
      <c r="H564" s="67"/>
      <c r="I564" s="66"/>
      <c r="J564" s="66"/>
      <c r="K564" s="66"/>
      <c r="N564" s="3"/>
      <c r="O564" s="3"/>
    </row>
    <row r="565" spans="2:15" ht="14.25" customHeight="1" x14ac:dyDescent="0.45">
      <c r="B565" s="66"/>
      <c r="C565" s="66"/>
      <c r="D565" s="66"/>
      <c r="E565" s="66"/>
      <c r="F565" s="66"/>
      <c r="G565" s="66"/>
      <c r="H565" s="67"/>
      <c r="I565" s="66"/>
      <c r="J565" s="66"/>
      <c r="K565" s="66"/>
      <c r="N565" s="3"/>
      <c r="O565" s="3"/>
    </row>
    <row r="566" spans="2:15" ht="14.25" customHeight="1" x14ac:dyDescent="0.45">
      <c r="B566" s="66"/>
      <c r="C566" s="66"/>
      <c r="D566" s="66"/>
      <c r="E566" s="66"/>
      <c r="F566" s="66"/>
      <c r="G566" s="66"/>
      <c r="H566" s="67"/>
      <c r="I566" s="66"/>
      <c r="J566" s="66"/>
      <c r="K566" s="66"/>
      <c r="N566" s="3"/>
      <c r="O566" s="3"/>
    </row>
    <row r="567" spans="2:15" ht="14.25" customHeight="1" x14ac:dyDescent="0.45">
      <c r="B567" s="66"/>
      <c r="C567" s="66"/>
      <c r="D567" s="66"/>
      <c r="E567" s="66"/>
      <c r="F567" s="66"/>
      <c r="G567" s="66"/>
      <c r="H567" s="67"/>
      <c r="I567" s="66"/>
      <c r="J567" s="66"/>
      <c r="K567" s="66"/>
      <c r="N567" s="3"/>
      <c r="O567" s="3"/>
    </row>
    <row r="568" spans="2:15" ht="14.25" customHeight="1" x14ac:dyDescent="0.45">
      <c r="B568" s="66"/>
      <c r="C568" s="66"/>
      <c r="D568" s="66"/>
      <c r="E568" s="66"/>
      <c r="F568" s="66"/>
      <c r="G568" s="66"/>
      <c r="H568" s="67"/>
      <c r="I568" s="66"/>
      <c r="J568" s="66"/>
      <c r="K568" s="66"/>
      <c r="N568" s="3"/>
      <c r="O568" s="3"/>
    </row>
    <row r="569" spans="2:15" ht="14.25" customHeight="1" x14ac:dyDescent="0.45">
      <c r="B569" s="66"/>
      <c r="C569" s="66"/>
      <c r="D569" s="66"/>
      <c r="E569" s="66"/>
      <c r="F569" s="66"/>
      <c r="G569" s="66"/>
      <c r="H569" s="67"/>
      <c r="I569" s="66"/>
      <c r="J569" s="66"/>
      <c r="K569" s="66"/>
      <c r="N569" s="3"/>
      <c r="O569" s="3"/>
    </row>
    <row r="570" spans="2:15" ht="14.25" customHeight="1" x14ac:dyDescent="0.45">
      <c r="B570" s="66"/>
      <c r="C570" s="66"/>
      <c r="D570" s="66"/>
      <c r="E570" s="66"/>
      <c r="F570" s="66"/>
      <c r="G570" s="66"/>
      <c r="H570" s="67"/>
      <c r="I570" s="66"/>
      <c r="J570" s="66"/>
      <c r="K570" s="66"/>
      <c r="N570" s="3"/>
      <c r="O570" s="3"/>
    </row>
    <row r="571" spans="2:15" ht="14.25" customHeight="1" x14ac:dyDescent="0.45">
      <c r="B571" s="66"/>
      <c r="C571" s="66"/>
      <c r="D571" s="66"/>
      <c r="E571" s="66"/>
      <c r="F571" s="66"/>
      <c r="G571" s="66"/>
      <c r="H571" s="67"/>
      <c r="I571" s="66"/>
      <c r="J571" s="66"/>
      <c r="K571" s="66"/>
      <c r="N571" s="3"/>
      <c r="O571" s="3"/>
    </row>
    <row r="572" spans="2:15" ht="14.25" customHeight="1" x14ac:dyDescent="0.45">
      <c r="B572" s="66"/>
      <c r="C572" s="66"/>
      <c r="D572" s="66"/>
      <c r="E572" s="66"/>
      <c r="F572" s="66"/>
      <c r="G572" s="66"/>
      <c r="H572" s="67"/>
      <c r="I572" s="66"/>
      <c r="J572" s="66"/>
      <c r="K572" s="66"/>
      <c r="N572" s="3"/>
      <c r="O572" s="3"/>
    </row>
    <row r="573" spans="2:15" ht="14.25" customHeight="1" x14ac:dyDescent="0.45">
      <c r="B573" s="66"/>
      <c r="C573" s="66"/>
      <c r="D573" s="66"/>
      <c r="E573" s="66"/>
      <c r="F573" s="66"/>
      <c r="G573" s="66"/>
      <c r="H573" s="67"/>
      <c r="I573" s="66"/>
      <c r="J573" s="66"/>
      <c r="K573" s="66"/>
      <c r="N573" s="3"/>
      <c r="O573" s="3"/>
    </row>
    <row r="574" spans="2:15" ht="14.25" customHeight="1" x14ac:dyDescent="0.45">
      <c r="B574" s="66"/>
      <c r="C574" s="66"/>
      <c r="D574" s="66"/>
      <c r="E574" s="66"/>
      <c r="F574" s="66"/>
      <c r="G574" s="66"/>
      <c r="H574" s="67"/>
      <c r="I574" s="66"/>
      <c r="J574" s="66"/>
      <c r="K574" s="66"/>
      <c r="N574" s="3"/>
      <c r="O574" s="3"/>
    </row>
    <row r="575" spans="2:15" ht="14.25" customHeight="1" x14ac:dyDescent="0.45">
      <c r="B575" s="66"/>
      <c r="C575" s="66"/>
      <c r="D575" s="66"/>
      <c r="E575" s="66"/>
      <c r="F575" s="66"/>
      <c r="G575" s="66"/>
      <c r="H575" s="67"/>
      <c r="I575" s="66"/>
      <c r="J575" s="66"/>
      <c r="K575" s="66"/>
      <c r="N575" s="3"/>
      <c r="O575" s="3"/>
    </row>
    <row r="576" spans="2:15" ht="14.25" customHeight="1" x14ac:dyDescent="0.45">
      <c r="B576" s="66"/>
      <c r="C576" s="66"/>
      <c r="D576" s="66"/>
      <c r="E576" s="66"/>
      <c r="F576" s="66"/>
      <c r="G576" s="66"/>
      <c r="H576" s="67"/>
      <c r="I576" s="66"/>
      <c r="J576" s="66"/>
      <c r="K576" s="66"/>
      <c r="N576" s="3"/>
      <c r="O576" s="3"/>
    </row>
    <row r="577" spans="2:15" ht="14.25" customHeight="1" x14ac:dyDescent="0.45">
      <c r="B577" s="66"/>
      <c r="C577" s="66"/>
      <c r="D577" s="66"/>
      <c r="E577" s="66"/>
      <c r="F577" s="66"/>
      <c r="G577" s="66"/>
      <c r="H577" s="67"/>
      <c r="I577" s="66"/>
      <c r="J577" s="66"/>
      <c r="K577" s="66"/>
      <c r="N577" s="3"/>
      <c r="O577" s="3"/>
    </row>
    <row r="578" spans="2:15" ht="14.25" customHeight="1" x14ac:dyDescent="0.45">
      <c r="B578" s="66"/>
      <c r="C578" s="66"/>
      <c r="D578" s="66"/>
      <c r="E578" s="66"/>
      <c r="F578" s="66"/>
      <c r="G578" s="66"/>
      <c r="H578" s="67"/>
      <c r="I578" s="66"/>
      <c r="J578" s="66"/>
      <c r="K578" s="66"/>
      <c r="N578" s="3"/>
      <c r="O578" s="3"/>
    </row>
    <row r="579" spans="2:15" ht="14.25" customHeight="1" x14ac:dyDescent="0.45">
      <c r="B579" s="66"/>
      <c r="C579" s="66"/>
      <c r="D579" s="66"/>
      <c r="E579" s="66"/>
      <c r="F579" s="66"/>
      <c r="G579" s="66"/>
      <c r="H579" s="67"/>
      <c r="I579" s="66"/>
      <c r="J579" s="66"/>
      <c r="K579" s="66"/>
      <c r="N579" s="3"/>
      <c r="O579" s="3"/>
    </row>
    <row r="580" spans="2:15" ht="14.25" customHeight="1" x14ac:dyDescent="0.45">
      <c r="B580" s="66"/>
      <c r="C580" s="66"/>
      <c r="D580" s="66"/>
      <c r="E580" s="66"/>
      <c r="F580" s="66"/>
      <c r="G580" s="66"/>
      <c r="H580" s="67"/>
      <c r="I580" s="66"/>
      <c r="J580" s="66"/>
      <c r="K580" s="66"/>
      <c r="N580" s="3"/>
      <c r="O580" s="3"/>
    </row>
    <row r="581" spans="2:15" ht="14.25" customHeight="1" x14ac:dyDescent="0.45">
      <c r="B581" s="66"/>
      <c r="C581" s="66"/>
      <c r="D581" s="66"/>
      <c r="E581" s="66"/>
      <c r="F581" s="66"/>
      <c r="G581" s="66"/>
      <c r="H581" s="67"/>
      <c r="I581" s="66"/>
      <c r="J581" s="66"/>
      <c r="K581" s="66"/>
      <c r="N581" s="3"/>
      <c r="O581" s="3"/>
    </row>
    <row r="582" spans="2:15" ht="14.25" customHeight="1" x14ac:dyDescent="0.45">
      <c r="B582" s="66"/>
      <c r="C582" s="66"/>
      <c r="D582" s="66"/>
      <c r="E582" s="66"/>
      <c r="F582" s="66"/>
      <c r="G582" s="66"/>
      <c r="H582" s="67"/>
      <c r="I582" s="66"/>
      <c r="J582" s="66"/>
      <c r="K582" s="66"/>
      <c r="N582" s="3"/>
      <c r="O582" s="3"/>
    </row>
    <row r="583" spans="2:15" ht="14.25" customHeight="1" x14ac:dyDescent="0.45">
      <c r="B583" s="66"/>
      <c r="C583" s="66"/>
      <c r="D583" s="66"/>
      <c r="E583" s="66"/>
      <c r="F583" s="66"/>
      <c r="G583" s="66"/>
      <c r="H583" s="67"/>
      <c r="I583" s="66"/>
      <c r="J583" s="66"/>
      <c r="K583" s="66"/>
      <c r="N583" s="3"/>
      <c r="O583" s="3"/>
    </row>
    <row r="584" spans="2:15" ht="14.25" customHeight="1" x14ac:dyDescent="0.45">
      <c r="B584" s="66"/>
      <c r="C584" s="66"/>
      <c r="D584" s="66"/>
      <c r="E584" s="66"/>
      <c r="F584" s="66"/>
      <c r="G584" s="66"/>
      <c r="H584" s="67"/>
      <c r="I584" s="66"/>
      <c r="J584" s="66"/>
      <c r="K584" s="66"/>
      <c r="N584" s="3"/>
      <c r="O584" s="3"/>
    </row>
    <row r="585" spans="2:15" ht="14.25" customHeight="1" x14ac:dyDescent="0.45">
      <c r="B585" s="66"/>
      <c r="C585" s="66"/>
      <c r="D585" s="66"/>
      <c r="E585" s="66"/>
      <c r="F585" s="66"/>
      <c r="G585" s="66"/>
      <c r="H585" s="67"/>
      <c r="I585" s="66"/>
      <c r="J585" s="66"/>
      <c r="K585" s="66"/>
      <c r="N585" s="3"/>
      <c r="O585" s="3"/>
    </row>
    <row r="586" spans="2:15" ht="14.25" customHeight="1" x14ac:dyDescent="0.45">
      <c r="B586" s="66"/>
      <c r="C586" s="66"/>
      <c r="D586" s="66"/>
      <c r="E586" s="66"/>
      <c r="F586" s="66"/>
      <c r="G586" s="66"/>
      <c r="H586" s="67"/>
      <c r="I586" s="66"/>
      <c r="J586" s="66"/>
      <c r="K586" s="66"/>
      <c r="N586" s="3"/>
      <c r="O586" s="3"/>
    </row>
    <row r="587" spans="2:15" ht="14.25" customHeight="1" x14ac:dyDescent="0.45">
      <c r="B587" s="66"/>
      <c r="C587" s="66"/>
      <c r="D587" s="66"/>
      <c r="E587" s="66"/>
      <c r="F587" s="66"/>
      <c r="G587" s="66"/>
      <c r="H587" s="67"/>
      <c r="I587" s="66"/>
      <c r="J587" s="66"/>
      <c r="K587" s="66"/>
      <c r="N587" s="3"/>
      <c r="O587" s="3"/>
    </row>
    <row r="588" spans="2:15" ht="14.25" customHeight="1" x14ac:dyDescent="0.45">
      <c r="B588" s="66"/>
      <c r="C588" s="66"/>
      <c r="D588" s="66"/>
      <c r="E588" s="66"/>
      <c r="F588" s="66"/>
      <c r="G588" s="66"/>
      <c r="H588" s="67"/>
      <c r="I588" s="66"/>
      <c r="J588" s="66"/>
      <c r="K588" s="66"/>
      <c r="N588" s="3"/>
      <c r="O588" s="3"/>
    </row>
    <row r="589" spans="2:15" ht="14.25" customHeight="1" x14ac:dyDescent="0.45">
      <c r="B589" s="66"/>
      <c r="C589" s="66"/>
      <c r="D589" s="66"/>
      <c r="E589" s="66"/>
      <c r="F589" s="66"/>
      <c r="G589" s="66"/>
      <c r="H589" s="67"/>
      <c r="I589" s="66"/>
      <c r="J589" s="66"/>
      <c r="K589" s="66"/>
      <c r="N589" s="3"/>
      <c r="O589" s="3"/>
    </row>
    <row r="590" spans="2:15" ht="14.25" customHeight="1" x14ac:dyDescent="0.45">
      <c r="B590" s="66"/>
      <c r="C590" s="66"/>
      <c r="D590" s="66"/>
      <c r="E590" s="66"/>
      <c r="F590" s="66"/>
      <c r="G590" s="66"/>
      <c r="H590" s="67"/>
      <c r="I590" s="66"/>
      <c r="J590" s="66"/>
      <c r="K590" s="66"/>
      <c r="N590" s="3"/>
      <c r="O590" s="3"/>
    </row>
    <row r="591" spans="2:15" ht="14.25" customHeight="1" x14ac:dyDescent="0.45">
      <c r="B591" s="66"/>
      <c r="C591" s="66"/>
      <c r="D591" s="66"/>
      <c r="E591" s="66"/>
      <c r="F591" s="66"/>
      <c r="G591" s="66"/>
      <c r="H591" s="67"/>
      <c r="I591" s="66"/>
      <c r="J591" s="66"/>
      <c r="K591" s="66"/>
      <c r="N591" s="3"/>
      <c r="O591" s="3"/>
    </row>
    <row r="592" spans="2:15" ht="14.25" customHeight="1" x14ac:dyDescent="0.45">
      <c r="B592" s="66"/>
      <c r="C592" s="66"/>
      <c r="D592" s="66"/>
      <c r="E592" s="66"/>
      <c r="F592" s="66"/>
      <c r="G592" s="66"/>
      <c r="H592" s="67"/>
      <c r="I592" s="66"/>
      <c r="J592" s="66"/>
      <c r="K592" s="66"/>
      <c r="N592" s="3"/>
      <c r="O592" s="3"/>
    </row>
    <row r="593" spans="2:15" ht="14.25" customHeight="1" x14ac:dyDescent="0.45">
      <c r="B593" s="66"/>
      <c r="C593" s="66"/>
      <c r="D593" s="66"/>
      <c r="E593" s="66"/>
      <c r="F593" s="66"/>
      <c r="G593" s="66"/>
      <c r="H593" s="67"/>
      <c r="I593" s="66"/>
      <c r="J593" s="66"/>
      <c r="K593" s="66"/>
      <c r="N593" s="3"/>
      <c r="O593" s="3"/>
    </row>
    <row r="594" spans="2:15" ht="14.25" customHeight="1" x14ac:dyDescent="0.45">
      <c r="B594" s="66"/>
      <c r="C594" s="66"/>
      <c r="D594" s="66"/>
      <c r="E594" s="66"/>
      <c r="F594" s="66"/>
      <c r="G594" s="66"/>
      <c r="H594" s="67"/>
      <c r="I594" s="66"/>
      <c r="J594" s="66"/>
      <c r="K594" s="66"/>
      <c r="N594" s="3"/>
      <c r="O594" s="3"/>
    </row>
    <row r="595" spans="2:15" ht="14.25" customHeight="1" x14ac:dyDescent="0.45">
      <c r="B595" s="66"/>
      <c r="C595" s="66"/>
      <c r="D595" s="66"/>
      <c r="E595" s="66"/>
      <c r="F595" s="66"/>
      <c r="G595" s="66"/>
      <c r="H595" s="67"/>
      <c r="I595" s="66"/>
      <c r="J595" s="66"/>
      <c r="K595" s="66"/>
      <c r="N595" s="3"/>
      <c r="O595" s="3"/>
    </row>
    <row r="596" spans="2:15" ht="14.25" customHeight="1" x14ac:dyDescent="0.45">
      <c r="B596" s="66"/>
      <c r="C596" s="66"/>
      <c r="D596" s="66"/>
      <c r="E596" s="66"/>
      <c r="F596" s="66"/>
      <c r="G596" s="66"/>
      <c r="H596" s="67"/>
      <c r="I596" s="66"/>
      <c r="J596" s="66"/>
      <c r="K596" s="66"/>
      <c r="N596" s="3"/>
      <c r="O596" s="3"/>
    </row>
    <row r="597" spans="2:15" ht="14.25" customHeight="1" x14ac:dyDescent="0.45">
      <c r="B597" s="66"/>
      <c r="C597" s="66"/>
      <c r="D597" s="66"/>
      <c r="E597" s="66"/>
      <c r="F597" s="66"/>
      <c r="G597" s="66"/>
      <c r="H597" s="67"/>
      <c r="I597" s="66"/>
      <c r="J597" s="66"/>
      <c r="K597" s="66"/>
      <c r="N597" s="3"/>
      <c r="O597" s="3"/>
    </row>
    <row r="598" spans="2:15" ht="14.25" customHeight="1" x14ac:dyDescent="0.45">
      <c r="B598" s="66"/>
      <c r="C598" s="66"/>
      <c r="D598" s="66"/>
      <c r="E598" s="66"/>
      <c r="F598" s="66"/>
      <c r="G598" s="66"/>
      <c r="H598" s="67"/>
      <c r="I598" s="66"/>
      <c r="J598" s="66"/>
      <c r="K598" s="66"/>
      <c r="N598" s="3"/>
      <c r="O598" s="3"/>
    </row>
    <row r="599" spans="2:15" ht="14.25" customHeight="1" x14ac:dyDescent="0.45">
      <c r="B599" s="66"/>
      <c r="C599" s="66"/>
      <c r="D599" s="66"/>
      <c r="E599" s="66"/>
      <c r="F599" s="66"/>
      <c r="G599" s="66"/>
      <c r="H599" s="67"/>
      <c r="I599" s="66"/>
      <c r="J599" s="66"/>
      <c r="K599" s="66"/>
      <c r="N599" s="3"/>
      <c r="O599" s="3"/>
    </row>
    <row r="600" spans="2:15" ht="14.25" customHeight="1" x14ac:dyDescent="0.45">
      <c r="B600" s="66"/>
      <c r="C600" s="66"/>
      <c r="D600" s="66"/>
      <c r="E600" s="66"/>
      <c r="F600" s="66"/>
      <c r="G600" s="66"/>
      <c r="H600" s="67"/>
      <c r="I600" s="66"/>
      <c r="J600" s="66"/>
      <c r="K600" s="66"/>
      <c r="N600" s="3"/>
      <c r="O600" s="3"/>
    </row>
    <row r="601" spans="2:15" ht="14.25" customHeight="1" x14ac:dyDescent="0.45">
      <c r="B601" s="66"/>
      <c r="C601" s="66"/>
      <c r="D601" s="66"/>
      <c r="E601" s="66"/>
      <c r="F601" s="66"/>
      <c r="G601" s="66"/>
      <c r="H601" s="67"/>
      <c r="I601" s="66"/>
      <c r="J601" s="66"/>
      <c r="K601" s="66"/>
      <c r="N601" s="3"/>
      <c r="O601" s="3"/>
    </row>
    <row r="602" spans="2:15" ht="14.25" customHeight="1" x14ac:dyDescent="0.45">
      <c r="B602" s="66"/>
      <c r="C602" s="66"/>
      <c r="D602" s="66"/>
      <c r="E602" s="66"/>
      <c r="F602" s="66"/>
      <c r="G602" s="66"/>
      <c r="H602" s="67"/>
      <c r="I602" s="66"/>
      <c r="J602" s="66"/>
      <c r="K602" s="66"/>
      <c r="N602" s="3"/>
      <c r="O602" s="3"/>
    </row>
    <row r="603" spans="2:15" ht="14.25" customHeight="1" x14ac:dyDescent="0.45">
      <c r="B603" s="66"/>
      <c r="C603" s="66"/>
      <c r="D603" s="66"/>
      <c r="E603" s="66"/>
      <c r="F603" s="66"/>
      <c r="G603" s="66"/>
      <c r="H603" s="67"/>
      <c r="I603" s="66"/>
      <c r="J603" s="66"/>
      <c r="K603" s="66"/>
      <c r="N603" s="3"/>
      <c r="O603" s="3"/>
    </row>
    <row r="604" spans="2:15" ht="14.25" customHeight="1" x14ac:dyDescent="0.45">
      <c r="B604" s="66"/>
      <c r="C604" s="66"/>
      <c r="D604" s="66"/>
      <c r="E604" s="66"/>
      <c r="F604" s="66"/>
      <c r="G604" s="66"/>
      <c r="H604" s="67"/>
      <c r="I604" s="66"/>
      <c r="J604" s="66"/>
      <c r="K604" s="66"/>
      <c r="N604" s="3"/>
      <c r="O604" s="3"/>
    </row>
    <row r="605" spans="2:15" ht="14.25" customHeight="1" x14ac:dyDescent="0.45">
      <c r="B605" s="66"/>
      <c r="C605" s="66"/>
      <c r="D605" s="66"/>
      <c r="E605" s="66"/>
      <c r="F605" s="66"/>
      <c r="G605" s="66"/>
      <c r="H605" s="67"/>
      <c r="I605" s="66"/>
      <c r="J605" s="66"/>
      <c r="K605" s="66"/>
      <c r="N605" s="3"/>
      <c r="O605" s="3"/>
    </row>
    <row r="606" spans="2:15" ht="14.25" customHeight="1" x14ac:dyDescent="0.45">
      <c r="B606" s="66"/>
      <c r="C606" s="66"/>
      <c r="D606" s="66"/>
      <c r="E606" s="66"/>
      <c r="F606" s="66"/>
      <c r="G606" s="66"/>
      <c r="H606" s="67"/>
      <c r="I606" s="66"/>
      <c r="J606" s="66"/>
      <c r="K606" s="66"/>
      <c r="N606" s="3"/>
      <c r="O606" s="3"/>
    </row>
    <row r="607" spans="2:15" ht="14.25" customHeight="1" x14ac:dyDescent="0.45">
      <c r="B607" s="66"/>
      <c r="C607" s="66"/>
      <c r="D607" s="66"/>
      <c r="E607" s="66"/>
      <c r="F607" s="66"/>
      <c r="G607" s="66"/>
      <c r="H607" s="67"/>
      <c r="I607" s="66"/>
      <c r="J607" s="66"/>
      <c r="K607" s="66"/>
      <c r="N607" s="3"/>
      <c r="O607" s="3"/>
    </row>
    <row r="608" spans="2:15" ht="14.25" customHeight="1" x14ac:dyDescent="0.45">
      <c r="B608" s="66"/>
      <c r="C608" s="66"/>
      <c r="D608" s="66"/>
      <c r="E608" s="66"/>
      <c r="F608" s="66"/>
      <c r="G608" s="66"/>
      <c r="H608" s="67"/>
      <c r="I608" s="66"/>
      <c r="J608" s="66"/>
      <c r="K608" s="66"/>
      <c r="N608" s="3"/>
      <c r="O608" s="3"/>
    </row>
    <row r="609" spans="2:15" ht="14.25" customHeight="1" x14ac:dyDescent="0.45">
      <c r="B609" s="66"/>
      <c r="C609" s="66"/>
      <c r="D609" s="66"/>
      <c r="E609" s="66"/>
      <c r="F609" s="66"/>
      <c r="G609" s="66"/>
      <c r="H609" s="67"/>
      <c r="I609" s="66"/>
      <c r="J609" s="66"/>
      <c r="K609" s="66"/>
      <c r="N609" s="3"/>
      <c r="O609" s="3"/>
    </row>
    <row r="610" spans="2:15" ht="14.25" customHeight="1" x14ac:dyDescent="0.45">
      <c r="B610" s="66"/>
      <c r="C610" s="66"/>
      <c r="D610" s="66"/>
      <c r="E610" s="66"/>
      <c r="F610" s="66"/>
      <c r="G610" s="66"/>
      <c r="H610" s="67"/>
      <c r="I610" s="66"/>
      <c r="J610" s="66"/>
      <c r="K610" s="66"/>
      <c r="N610" s="3"/>
      <c r="O610" s="3"/>
    </row>
    <row r="611" spans="2:15" ht="14.25" customHeight="1" x14ac:dyDescent="0.45">
      <c r="B611" s="66"/>
      <c r="C611" s="66"/>
      <c r="D611" s="66"/>
      <c r="E611" s="66"/>
      <c r="F611" s="66"/>
      <c r="G611" s="66"/>
      <c r="H611" s="67"/>
      <c r="I611" s="66"/>
      <c r="J611" s="66"/>
      <c r="K611" s="66"/>
      <c r="N611" s="3"/>
      <c r="O611" s="3"/>
    </row>
    <row r="612" spans="2:15" ht="14.25" customHeight="1" x14ac:dyDescent="0.45">
      <c r="B612" s="66"/>
      <c r="C612" s="66"/>
      <c r="D612" s="66"/>
      <c r="E612" s="66"/>
      <c r="F612" s="66"/>
      <c r="G612" s="66"/>
      <c r="H612" s="67"/>
      <c r="I612" s="66"/>
      <c r="J612" s="66"/>
      <c r="K612" s="66"/>
      <c r="N612" s="3"/>
      <c r="O612" s="3"/>
    </row>
    <row r="613" spans="2:15" ht="14.25" customHeight="1" x14ac:dyDescent="0.45">
      <c r="B613" s="66"/>
      <c r="C613" s="66"/>
      <c r="D613" s="66"/>
      <c r="E613" s="66"/>
      <c r="F613" s="66"/>
      <c r="G613" s="66"/>
      <c r="H613" s="67"/>
      <c r="I613" s="66"/>
      <c r="J613" s="66"/>
      <c r="K613" s="66"/>
      <c r="N613" s="3"/>
      <c r="O613" s="3"/>
    </row>
    <row r="614" spans="2:15" ht="14.25" customHeight="1" x14ac:dyDescent="0.45">
      <c r="B614" s="66"/>
      <c r="C614" s="66"/>
      <c r="D614" s="66"/>
      <c r="E614" s="66"/>
      <c r="F614" s="66"/>
      <c r="G614" s="66"/>
      <c r="H614" s="67"/>
      <c r="I614" s="66"/>
      <c r="J614" s="66"/>
      <c r="K614" s="66"/>
      <c r="N614" s="3"/>
      <c r="O614" s="3"/>
    </row>
    <row r="615" spans="2:15" ht="14.25" customHeight="1" x14ac:dyDescent="0.45">
      <c r="B615" s="66"/>
      <c r="C615" s="66"/>
      <c r="D615" s="66"/>
      <c r="E615" s="66"/>
      <c r="F615" s="66"/>
      <c r="G615" s="66"/>
      <c r="H615" s="67"/>
      <c r="I615" s="66"/>
      <c r="J615" s="66"/>
      <c r="K615" s="66"/>
      <c r="N615" s="3"/>
      <c r="O615" s="3"/>
    </row>
    <row r="616" spans="2:15" ht="14.25" customHeight="1" x14ac:dyDescent="0.45">
      <c r="B616" s="66"/>
      <c r="C616" s="66"/>
      <c r="D616" s="66"/>
      <c r="E616" s="66"/>
      <c r="F616" s="66"/>
      <c r="G616" s="66"/>
      <c r="H616" s="67"/>
      <c r="I616" s="66"/>
      <c r="J616" s="66"/>
      <c r="K616" s="66"/>
      <c r="N616" s="3"/>
      <c r="O616" s="3"/>
    </row>
    <row r="617" spans="2:15" ht="14.25" customHeight="1" x14ac:dyDescent="0.45">
      <c r="B617" s="66"/>
      <c r="C617" s="66"/>
      <c r="D617" s="66"/>
      <c r="E617" s="66"/>
      <c r="F617" s="66"/>
      <c r="G617" s="66"/>
      <c r="H617" s="67"/>
      <c r="I617" s="66"/>
      <c r="J617" s="66"/>
      <c r="K617" s="66"/>
      <c r="N617" s="3"/>
      <c r="O617" s="3"/>
    </row>
    <row r="618" spans="2:15" ht="14.25" customHeight="1" x14ac:dyDescent="0.45">
      <c r="B618" s="66"/>
      <c r="C618" s="66"/>
      <c r="D618" s="66"/>
      <c r="E618" s="66"/>
      <c r="F618" s="66"/>
      <c r="G618" s="66"/>
      <c r="H618" s="67"/>
      <c r="I618" s="66"/>
      <c r="J618" s="66"/>
      <c r="K618" s="66"/>
      <c r="N618" s="3"/>
      <c r="O618" s="3"/>
    </row>
    <row r="619" spans="2:15" ht="14.25" customHeight="1" x14ac:dyDescent="0.45">
      <c r="B619" s="66"/>
      <c r="C619" s="66"/>
      <c r="D619" s="66"/>
      <c r="E619" s="66"/>
      <c r="F619" s="66"/>
      <c r="G619" s="66"/>
      <c r="H619" s="67"/>
      <c r="I619" s="66"/>
      <c r="J619" s="66"/>
      <c r="K619" s="66"/>
      <c r="N619" s="3"/>
      <c r="O619" s="3"/>
    </row>
    <row r="620" spans="2:15" ht="14.25" customHeight="1" x14ac:dyDescent="0.45">
      <c r="B620" s="66"/>
      <c r="C620" s="66"/>
      <c r="D620" s="66"/>
      <c r="E620" s="66"/>
      <c r="F620" s="66"/>
      <c r="G620" s="66"/>
      <c r="H620" s="67"/>
      <c r="I620" s="66"/>
      <c r="J620" s="66"/>
      <c r="K620" s="66"/>
      <c r="N620" s="3"/>
      <c r="O620" s="3"/>
    </row>
    <row r="621" spans="2:15" ht="14.25" customHeight="1" x14ac:dyDescent="0.45">
      <c r="B621" s="66"/>
      <c r="C621" s="66"/>
      <c r="D621" s="66"/>
      <c r="E621" s="66"/>
      <c r="F621" s="66"/>
      <c r="G621" s="66"/>
      <c r="H621" s="67"/>
      <c r="I621" s="66"/>
      <c r="J621" s="66"/>
      <c r="K621" s="66"/>
      <c r="N621" s="3"/>
      <c r="O621" s="3"/>
    </row>
    <row r="622" spans="2:15" ht="14.25" customHeight="1" x14ac:dyDescent="0.45">
      <c r="B622" s="66"/>
      <c r="C622" s="66"/>
      <c r="D622" s="66"/>
      <c r="E622" s="66"/>
      <c r="F622" s="66"/>
      <c r="G622" s="66"/>
      <c r="H622" s="67"/>
      <c r="I622" s="66"/>
      <c r="J622" s="66"/>
      <c r="K622" s="66"/>
      <c r="N622" s="3"/>
      <c r="O622" s="3"/>
    </row>
    <row r="623" spans="2:15" ht="14.25" customHeight="1" x14ac:dyDescent="0.45">
      <c r="B623" s="66"/>
      <c r="C623" s="66"/>
      <c r="D623" s="66"/>
      <c r="E623" s="66"/>
      <c r="F623" s="66"/>
      <c r="G623" s="66"/>
      <c r="H623" s="67"/>
      <c r="I623" s="66"/>
      <c r="J623" s="66"/>
      <c r="K623" s="66"/>
      <c r="N623" s="3"/>
      <c r="O623" s="3"/>
    </row>
    <row r="624" spans="2:15" ht="14.25" customHeight="1" x14ac:dyDescent="0.45">
      <c r="B624" s="66"/>
      <c r="C624" s="66"/>
      <c r="D624" s="66"/>
      <c r="E624" s="66"/>
      <c r="F624" s="66"/>
      <c r="G624" s="66"/>
      <c r="H624" s="67"/>
      <c r="I624" s="66"/>
      <c r="J624" s="66"/>
      <c r="K624" s="66"/>
      <c r="N624" s="3"/>
      <c r="O624" s="3"/>
    </row>
    <row r="625" spans="2:15" ht="14.25" customHeight="1" x14ac:dyDescent="0.45">
      <c r="B625" s="66"/>
      <c r="C625" s="66"/>
      <c r="D625" s="66"/>
      <c r="E625" s="66"/>
      <c r="F625" s="66"/>
      <c r="G625" s="66"/>
      <c r="H625" s="67"/>
      <c r="I625" s="66"/>
      <c r="J625" s="66"/>
      <c r="K625" s="66"/>
      <c r="N625" s="3"/>
      <c r="O625" s="3"/>
    </row>
    <row r="626" spans="2:15" ht="14.25" customHeight="1" x14ac:dyDescent="0.45">
      <c r="B626" s="66"/>
      <c r="C626" s="66"/>
      <c r="D626" s="66"/>
      <c r="E626" s="66"/>
      <c r="F626" s="66"/>
      <c r="G626" s="66"/>
      <c r="H626" s="67"/>
      <c r="I626" s="66"/>
      <c r="J626" s="66"/>
      <c r="K626" s="66"/>
      <c r="N626" s="3"/>
      <c r="O626" s="3"/>
    </row>
    <row r="627" spans="2:15" ht="14.25" customHeight="1" x14ac:dyDescent="0.45">
      <c r="B627" s="66"/>
      <c r="C627" s="66"/>
      <c r="D627" s="66"/>
      <c r="E627" s="66"/>
      <c r="F627" s="66"/>
      <c r="G627" s="66"/>
      <c r="H627" s="67"/>
      <c r="I627" s="66"/>
      <c r="J627" s="66"/>
      <c r="K627" s="66"/>
      <c r="N627" s="3"/>
      <c r="O627" s="3"/>
    </row>
    <row r="628" spans="2:15" ht="14.25" customHeight="1" x14ac:dyDescent="0.45">
      <c r="B628" s="66"/>
      <c r="C628" s="66"/>
      <c r="D628" s="66"/>
      <c r="E628" s="66"/>
      <c r="F628" s="66"/>
      <c r="G628" s="66"/>
      <c r="H628" s="67"/>
      <c r="I628" s="66"/>
      <c r="J628" s="66"/>
      <c r="K628" s="66"/>
      <c r="N628" s="3"/>
      <c r="O628" s="3"/>
    </row>
    <row r="629" spans="2:15" ht="14.25" customHeight="1" x14ac:dyDescent="0.45">
      <c r="B629" s="66"/>
      <c r="C629" s="66"/>
      <c r="D629" s="66"/>
      <c r="E629" s="66"/>
      <c r="F629" s="66"/>
      <c r="G629" s="66"/>
      <c r="H629" s="67"/>
      <c r="I629" s="66"/>
      <c r="J629" s="66"/>
      <c r="K629" s="66"/>
      <c r="N629" s="3"/>
      <c r="O629" s="3"/>
    </row>
    <row r="630" spans="2:15" ht="14.25" customHeight="1" x14ac:dyDescent="0.45">
      <c r="B630" s="66"/>
      <c r="C630" s="66"/>
      <c r="D630" s="66"/>
      <c r="E630" s="66"/>
      <c r="F630" s="66"/>
      <c r="G630" s="66"/>
      <c r="H630" s="67"/>
      <c r="I630" s="66"/>
      <c r="J630" s="66"/>
      <c r="K630" s="66"/>
      <c r="N630" s="3"/>
      <c r="O630" s="3"/>
    </row>
    <row r="631" spans="2:15" ht="14.25" customHeight="1" x14ac:dyDescent="0.45">
      <c r="B631" s="66"/>
      <c r="C631" s="66"/>
      <c r="D631" s="66"/>
      <c r="E631" s="66"/>
      <c r="F631" s="66"/>
      <c r="G631" s="66"/>
      <c r="H631" s="67"/>
      <c r="I631" s="66"/>
      <c r="J631" s="66"/>
      <c r="K631" s="66"/>
      <c r="N631" s="3"/>
      <c r="O631" s="3"/>
    </row>
    <row r="632" spans="2:15" ht="14.25" customHeight="1" x14ac:dyDescent="0.45">
      <c r="B632" s="66"/>
      <c r="C632" s="66"/>
      <c r="D632" s="66"/>
      <c r="E632" s="66"/>
      <c r="F632" s="66"/>
      <c r="G632" s="66"/>
      <c r="H632" s="67"/>
      <c r="I632" s="66"/>
      <c r="J632" s="66"/>
      <c r="K632" s="66"/>
      <c r="N632" s="3"/>
      <c r="O632" s="3"/>
    </row>
    <row r="633" spans="2:15" ht="14.25" customHeight="1" x14ac:dyDescent="0.45">
      <c r="B633" s="66"/>
      <c r="C633" s="66"/>
      <c r="D633" s="66"/>
      <c r="E633" s="66"/>
      <c r="F633" s="66"/>
      <c r="G633" s="66"/>
      <c r="H633" s="67"/>
      <c r="I633" s="66"/>
      <c r="J633" s="66"/>
      <c r="K633" s="66"/>
      <c r="N633" s="3"/>
      <c r="O633" s="3"/>
    </row>
    <row r="634" spans="2:15" ht="14.25" customHeight="1" x14ac:dyDescent="0.45">
      <c r="B634" s="66"/>
      <c r="C634" s="66"/>
      <c r="D634" s="66"/>
      <c r="E634" s="66"/>
      <c r="F634" s="66"/>
      <c r="G634" s="66"/>
      <c r="H634" s="67"/>
      <c r="I634" s="66"/>
      <c r="J634" s="66"/>
      <c r="K634" s="66"/>
      <c r="N634" s="3"/>
      <c r="O634" s="3"/>
    </row>
    <row r="635" spans="2:15" ht="14.25" customHeight="1" x14ac:dyDescent="0.45">
      <c r="B635" s="66"/>
      <c r="C635" s="66"/>
      <c r="D635" s="66"/>
      <c r="E635" s="66"/>
      <c r="F635" s="66"/>
      <c r="G635" s="66"/>
      <c r="H635" s="67"/>
      <c r="I635" s="66"/>
      <c r="J635" s="66"/>
      <c r="K635" s="66"/>
      <c r="N635" s="3"/>
      <c r="O635" s="3"/>
    </row>
    <row r="636" spans="2:15" ht="14.25" customHeight="1" x14ac:dyDescent="0.45">
      <c r="B636" s="66"/>
      <c r="C636" s="66"/>
      <c r="D636" s="66"/>
      <c r="E636" s="66"/>
      <c r="F636" s="66"/>
      <c r="G636" s="66"/>
      <c r="H636" s="67"/>
      <c r="I636" s="66"/>
      <c r="J636" s="66"/>
      <c r="K636" s="66"/>
      <c r="N636" s="3"/>
      <c r="O636" s="3"/>
    </row>
    <row r="637" spans="2:15" ht="14.25" customHeight="1" x14ac:dyDescent="0.45">
      <c r="B637" s="66"/>
      <c r="C637" s="66"/>
      <c r="D637" s="66"/>
      <c r="E637" s="66"/>
      <c r="F637" s="66"/>
      <c r="G637" s="66"/>
      <c r="H637" s="67"/>
      <c r="I637" s="66"/>
      <c r="J637" s="66"/>
      <c r="K637" s="66"/>
      <c r="N637" s="3"/>
      <c r="O637" s="3"/>
    </row>
    <row r="638" spans="2:15" ht="14.25" customHeight="1" x14ac:dyDescent="0.45">
      <c r="B638" s="66"/>
      <c r="C638" s="66"/>
      <c r="D638" s="66"/>
      <c r="E638" s="66"/>
      <c r="F638" s="66"/>
      <c r="G638" s="66"/>
      <c r="H638" s="67"/>
      <c r="I638" s="66"/>
      <c r="J638" s="66"/>
      <c r="K638" s="66"/>
      <c r="N638" s="3"/>
      <c r="O638" s="3"/>
    </row>
    <row r="639" spans="2:15" ht="14.25" customHeight="1" x14ac:dyDescent="0.45">
      <c r="B639" s="66"/>
      <c r="C639" s="66"/>
      <c r="D639" s="66"/>
      <c r="E639" s="66"/>
      <c r="F639" s="66"/>
      <c r="G639" s="66"/>
      <c r="H639" s="67"/>
      <c r="I639" s="66"/>
      <c r="J639" s="66"/>
      <c r="K639" s="66"/>
      <c r="N639" s="3"/>
      <c r="O639" s="3"/>
    </row>
    <row r="640" spans="2:15" ht="14.25" customHeight="1" x14ac:dyDescent="0.45">
      <c r="B640" s="66"/>
      <c r="C640" s="66"/>
      <c r="D640" s="66"/>
      <c r="E640" s="66"/>
      <c r="F640" s="66"/>
      <c r="G640" s="66"/>
      <c r="H640" s="67"/>
      <c r="I640" s="66"/>
      <c r="J640" s="66"/>
      <c r="K640" s="66"/>
      <c r="N640" s="3"/>
      <c r="O640" s="3"/>
    </row>
    <row r="641" spans="2:15" ht="14.25" customHeight="1" x14ac:dyDescent="0.45">
      <c r="B641" s="66"/>
      <c r="C641" s="66"/>
      <c r="D641" s="66"/>
      <c r="E641" s="66"/>
      <c r="F641" s="66"/>
      <c r="G641" s="66"/>
      <c r="H641" s="67"/>
      <c r="I641" s="66"/>
      <c r="J641" s="66"/>
      <c r="K641" s="66"/>
      <c r="N641" s="3"/>
      <c r="O641" s="3"/>
    </row>
    <row r="642" spans="2:15" ht="14.25" customHeight="1" x14ac:dyDescent="0.45">
      <c r="B642" s="66"/>
      <c r="C642" s="66"/>
      <c r="D642" s="66"/>
      <c r="E642" s="66"/>
      <c r="F642" s="66"/>
      <c r="G642" s="66"/>
      <c r="H642" s="67"/>
      <c r="I642" s="66"/>
      <c r="J642" s="66"/>
      <c r="K642" s="66"/>
      <c r="N642" s="3"/>
      <c r="O642" s="3"/>
    </row>
    <row r="643" spans="2:15" ht="14.25" customHeight="1" x14ac:dyDescent="0.45">
      <c r="B643" s="66"/>
      <c r="C643" s="66"/>
      <c r="D643" s="66"/>
      <c r="E643" s="66"/>
      <c r="F643" s="66"/>
      <c r="G643" s="66"/>
      <c r="H643" s="67"/>
      <c r="I643" s="66"/>
      <c r="J643" s="66"/>
      <c r="K643" s="66"/>
      <c r="N643" s="3"/>
      <c r="O643" s="3"/>
    </row>
    <row r="644" spans="2:15" ht="14.25" customHeight="1" x14ac:dyDescent="0.45">
      <c r="B644" s="66"/>
      <c r="C644" s="66"/>
      <c r="D644" s="66"/>
      <c r="E644" s="66"/>
      <c r="F644" s="66"/>
      <c r="G644" s="66"/>
      <c r="H644" s="67"/>
      <c r="I644" s="66"/>
      <c r="J644" s="66"/>
      <c r="K644" s="66"/>
      <c r="N644" s="3"/>
      <c r="O644" s="3"/>
    </row>
    <row r="645" spans="2:15" ht="14.25" customHeight="1" x14ac:dyDescent="0.45">
      <c r="B645" s="66"/>
      <c r="C645" s="66"/>
      <c r="D645" s="66"/>
      <c r="E645" s="66"/>
      <c r="F645" s="66"/>
      <c r="G645" s="66"/>
      <c r="H645" s="67"/>
      <c r="I645" s="66"/>
      <c r="J645" s="66"/>
      <c r="K645" s="66"/>
      <c r="N645" s="3"/>
      <c r="O645" s="3"/>
    </row>
    <row r="646" spans="2:15" ht="14.25" customHeight="1" x14ac:dyDescent="0.45">
      <c r="B646" s="66"/>
      <c r="C646" s="66"/>
      <c r="D646" s="66"/>
      <c r="E646" s="66"/>
      <c r="F646" s="66"/>
      <c r="G646" s="66"/>
      <c r="H646" s="67"/>
      <c r="I646" s="66"/>
      <c r="J646" s="66"/>
      <c r="K646" s="66"/>
      <c r="N646" s="3"/>
      <c r="O646" s="3"/>
    </row>
    <row r="647" spans="2:15" ht="14.25" customHeight="1" x14ac:dyDescent="0.45">
      <c r="B647" s="66"/>
      <c r="C647" s="66"/>
      <c r="D647" s="66"/>
      <c r="E647" s="66"/>
      <c r="F647" s="66"/>
      <c r="G647" s="66"/>
      <c r="H647" s="67"/>
      <c r="I647" s="66"/>
      <c r="J647" s="66"/>
      <c r="K647" s="66"/>
      <c r="N647" s="3"/>
      <c r="O647" s="3"/>
    </row>
    <row r="648" spans="2:15" ht="14.25" customHeight="1" x14ac:dyDescent="0.45">
      <c r="B648" s="66"/>
      <c r="C648" s="66"/>
      <c r="D648" s="66"/>
      <c r="E648" s="66"/>
      <c r="F648" s="66"/>
      <c r="G648" s="66"/>
      <c r="H648" s="67"/>
      <c r="I648" s="66"/>
      <c r="J648" s="66"/>
      <c r="K648" s="66"/>
      <c r="N648" s="3"/>
      <c r="O648" s="3"/>
    </row>
    <row r="649" spans="2:15" ht="14.25" customHeight="1" x14ac:dyDescent="0.45">
      <c r="B649" s="66"/>
      <c r="C649" s="66"/>
      <c r="D649" s="66"/>
      <c r="E649" s="66"/>
      <c r="F649" s="66"/>
      <c r="G649" s="66"/>
      <c r="H649" s="67"/>
      <c r="I649" s="66"/>
      <c r="J649" s="66"/>
      <c r="K649" s="66"/>
      <c r="N649" s="3"/>
      <c r="O649" s="3"/>
    </row>
    <row r="650" spans="2:15" ht="14.25" customHeight="1" x14ac:dyDescent="0.45">
      <c r="B650" s="66"/>
      <c r="C650" s="66"/>
      <c r="D650" s="66"/>
      <c r="E650" s="66"/>
      <c r="F650" s="66"/>
      <c r="G650" s="66"/>
      <c r="H650" s="67"/>
      <c r="I650" s="66"/>
      <c r="J650" s="66"/>
      <c r="K650" s="66"/>
      <c r="N650" s="3"/>
      <c r="O650" s="3"/>
    </row>
    <row r="651" spans="2:15" ht="14.25" customHeight="1" x14ac:dyDescent="0.45">
      <c r="B651" s="66"/>
      <c r="C651" s="66"/>
      <c r="D651" s="66"/>
      <c r="E651" s="66"/>
      <c r="F651" s="66"/>
      <c r="G651" s="66"/>
      <c r="H651" s="67"/>
      <c r="I651" s="66"/>
      <c r="J651" s="66"/>
      <c r="K651" s="66"/>
      <c r="N651" s="3"/>
      <c r="O651" s="3"/>
    </row>
    <row r="652" spans="2:15" ht="14.25" customHeight="1" x14ac:dyDescent="0.45">
      <c r="B652" s="66"/>
      <c r="C652" s="66"/>
      <c r="D652" s="66"/>
      <c r="E652" s="66"/>
      <c r="F652" s="66"/>
      <c r="G652" s="66"/>
      <c r="H652" s="67"/>
      <c r="I652" s="66"/>
      <c r="J652" s="66"/>
      <c r="K652" s="66"/>
      <c r="N652" s="3"/>
      <c r="O652" s="3"/>
    </row>
    <row r="653" spans="2:15" ht="14.25" customHeight="1" x14ac:dyDescent="0.45">
      <c r="B653" s="66"/>
      <c r="C653" s="66"/>
      <c r="D653" s="66"/>
      <c r="E653" s="66"/>
      <c r="F653" s="66"/>
      <c r="G653" s="66"/>
      <c r="H653" s="67"/>
      <c r="I653" s="66"/>
      <c r="J653" s="66"/>
      <c r="K653" s="66"/>
      <c r="N653" s="3"/>
      <c r="O653" s="3"/>
    </row>
    <row r="654" spans="2:15" ht="14.25" customHeight="1" x14ac:dyDescent="0.45">
      <c r="B654" s="66"/>
      <c r="C654" s="66"/>
      <c r="D654" s="66"/>
      <c r="E654" s="66"/>
      <c r="F654" s="66"/>
      <c r="G654" s="66"/>
      <c r="H654" s="67"/>
      <c r="I654" s="66"/>
      <c r="J654" s="66"/>
      <c r="K654" s="66"/>
      <c r="N654" s="3"/>
      <c r="O654" s="3"/>
    </row>
    <row r="655" spans="2:15" ht="14.25" customHeight="1" x14ac:dyDescent="0.45">
      <c r="B655" s="66"/>
      <c r="C655" s="66"/>
      <c r="D655" s="66"/>
      <c r="E655" s="66"/>
      <c r="F655" s="66"/>
      <c r="G655" s="66"/>
      <c r="H655" s="67"/>
      <c r="I655" s="66"/>
      <c r="J655" s="66"/>
      <c r="K655" s="66"/>
      <c r="N655" s="3"/>
      <c r="O655" s="3"/>
    </row>
    <row r="656" spans="2:15" ht="14.25" customHeight="1" x14ac:dyDescent="0.45">
      <c r="B656" s="66"/>
      <c r="C656" s="66"/>
      <c r="D656" s="66"/>
      <c r="E656" s="66"/>
      <c r="F656" s="66"/>
      <c r="G656" s="66"/>
      <c r="H656" s="67"/>
      <c r="I656" s="66"/>
      <c r="J656" s="66"/>
      <c r="K656" s="66"/>
      <c r="N656" s="3"/>
      <c r="O656" s="3"/>
    </row>
    <row r="657" spans="2:15" ht="14.25" customHeight="1" x14ac:dyDescent="0.45">
      <c r="B657" s="66"/>
      <c r="C657" s="66"/>
      <c r="D657" s="66"/>
      <c r="E657" s="66"/>
      <c r="F657" s="66"/>
      <c r="G657" s="66"/>
      <c r="H657" s="67"/>
      <c r="I657" s="66"/>
      <c r="J657" s="66"/>
      <c r="K657" s="66"/>
      <c r="N657" s="3"/>
      <c r="O657" s="3"/>
    </row>
    <row r="658" spans="2:15" ht="14.25" customHeight="1" x14ac:dyDescent="0.45">
      <c r="B658" s="66"/>
      <c r="C658" s="66"/>
      <c r="D658" s="66"/>
      <c r="E658" s="66"/>
      <c r="F658" s="66"/>
      <c r="G658" s="66"/>
      <c r="H658" s="67"/>
      <c r="I658" s="66"/>
      <c r="J658" s="66"/>
      <c r="K658" s="66"/>
      <c r="N658" s="3"/>
      <c r="O658" s="3"/>
    </row>
    <row r="659" spans="2:15" ht="14.25" customHeight="1" x14ac:dyDescent="0.45">
      <c r="B659" s="66"/>
      <c r="C659" s="66"/>
      <c r="D659" s="66"/>
      <c r="E659" s="66"/>
      <c r="F659" s="66"/>
      <c r="G659" s="66"/>
      <c r="H659" s="67"/>
      <c r="I659" s="66"/>
      <c r="J659" s="66"/>
      <c r="K659" s="66"/>
      <c r="N659" s="3"/>
      <c r="O659" s="3"/>
    </row>
    <row r="660" spans="2:15" ht="14.25" customHeight="1" x14ac:dyDescent="0.45">
      <c r="B660" s="66"/>
      <c r="C660" s="66"/>
      <c r="D660" s="66"/>
      <c r="E660" s="66"/>
      <c r="F660" s="66"/>
      <c r="G660" s="66"/>
      <c r="H660" s="67"/>
      <c r="I660" s="66"/>
      <c r="J660" s="66"/>
      <c r="K660" s="66"/>
      <c r="N660" s="3"/>
      <c r="O660" s="3"/>
    </row>
    <row r="661" spans="2:15" ht="14.25" customHeight="1" x14ac:dyDescent="0.45">
      <c r="B661" s="66"/>
      <c r="C661" s="66"/>
      <c r="D661" s="66"/>
      <c r="E661" s="66"/>
      <c r="F661" s="66"/>
      <c r="G661" s="66"/>
      <c r="H661" s="67"/>
      <c r="I661" s="66"/>
      <c r="J661" s="66"/>
      <c r="K661" s="66"/>
      <c r="N661" s="3"/>
      <c r="O661" s="3"/>
    </row>
    <row r="662" spans="2:15" ht="14.25" customHeight="1" x14ac:dyDescent="0.45">
      <c r="B662" s="66"/>
      <c r="C662" s="66"/>
      <c r="D662" s="66"/>
      <c r="E662" s="66"/>
      <c r="F662" s="66"/>
      <c r="G662" s="66"/>
      <c r="H662" s="67"/>
      <c r="I662" s="66"/>
      <c r="J662" s="66"/>
      <c r="K662" s="66"/>
      <c r="N662" s="3"/>
      <c r="O662" s="3"/>
    </row>
    <row r="663" spans="2:15" ht="14.25" customHeight="1" x14ac:dyDescent="0.45">
      <c r="B663" s="66"/>
      <c r="C663" s="66"/>
      <c r="D663" s="66"/>
      <c r="E663" s="66"/>
      <c r="F663" s="66"/>
      <c r="G663" s="66"/>
      <c r="H663" s="67"/>
      <c r="I663" s="66"/>
      <c r="J663" s="66"/>
      <c r="K663" s="66"/>
      <c r="N663" s="3"/>
      <c r="O663" s="3"/>
    </row>
    <row r="664" spans="2:15" ht="14.25" customHeight="1" x14ac:dyDescent="0.45">
      <c r="B664" s="66"/>
      <c r="C664" s="66"/>
      <c r="D664" s="66"/>
      <c r="E664" s="66"/>
      <c r="F664" s="66"/>
      <c r="G664" s="66"/>
      <c r="H664" s="67"/>
      <c r="I664" s="66"/>
      <c r="J664" s="66"/>
      <c r="K664" s="66"/>
      <c r="N664" s="3"/>
      <c r="O664" s="3"/>
    </row>
    <row r="665" spans="2:15" ht="14.25" customHeight="1" x14ac:dyDescent="0.45">
      <c r="B665" s="66"/>
      <c r="C665" s="66"/>
      <c r="D665" s="66"/>
      <c r="E665" s="66"/>
      <c r="F665" s="66"/>
      <c r="G665" s="66"/>
      <c r="H665" s="67"/>
      <c r="I665" s="66"/>
      <c r="J665" s="66"/>
      <c r="K665" s="66"/>
      <c r="N665" s="3"/>
      <c r="O665" s="3"/>
    </row>
    <row r="666" spans="2:15" ht="14.25" customHeight="1" x14ac:dyDescent="0.45">
      <c r="B666" s="66"/>
      <c r="C666" s="66"/>
      <c r="D666" s="66"/>
      <c r="E666" s="66"/>
      <c r="F666" s="66"/>
      <c r="G666" s="66"/>
      <c r="H666" s="67"/>
      <c r="I666" s="66"/>
      <c r="J666" s="66"/>
      <c r="K666" s="66"/>
      <c r="N666" s="3"/>
      <c r="O666" s="3"/>
    </row>
    <row r="667" spans="2:15" ht="14.25" customHeight="1" x14ac:dyDescent="0.45">
      <c r="B667" s="66"/>
      <c r="C667" s="66"/>
      <c r="D667" s="66"/>
      <c r="E667" s="66"/>
      <c r="F667" s="66"/>
      <c r="G667" s="66"/>
      <c r="H667" s="67"/>
      <c r="I667" s="66"/>
      <c r="J667" s="66"/>
      <c r="K667" s="66"/>
      <c r="N667" s="3"/>
      <c r="O667" s="3"/>
    </row>
    <row r="668" spans="2:15" ht="14.25" customHeight="1" x14ac:dyDescent="0.45">
      <c r="B668" s="66"/>
      <c r="C668" s="66"/>
      <c r="D668" s="66"/>
      <c r="E668" s="66"/>
      <c r="F668" s="66"/>
      <c r="G668" s="66"/>
      <c r="H668" s="67"/>
      <c r="I668" s="66"/>
      <c r="J668" s="66"/>
      <c r="K668" s="66"/>
      <c r="N668" s="3"/>
      <c r="O668" s="3"/>
    </row>
    <row r="669" spans="2:15" ht="14.25" customHeight="1" x14ac:dyDescent="0.45">
      <c r="B669" s="66"/>
      <c r="C669" s="66"/>
      <c r="D669" s="66"/>
      <c r="E669" s="66"/>
      <c r="F669" s="66"/>
      <c r="G669" s="66"/>
      <c r="H669" s="67"/>
      <c r="I669" s="66"/>
      <c r="J669" s="66"/>
      <c r="K669" s="66"/>
      <c r="N669" s="3"/>
      <c r="O669" s="3"/>
    </row>
    <row r="670" spans="2:15" ht="14.25" customHeight="1" x14ac:dyDescent="0.45">
      <c r="B670" s="66"/>
      <c r="C670" s="66"/>
      <c r="D670" s="66"/>
      <c r="E670" s="66"/>
      <c r="F670" s="66"/>
      <c r="G670" s="66"/>
      <c r="H670" s="67"/>
      <c r="I670" s="66"/>
      <c r="J670" s="66"/>
      <c r="K670" s="66"/>
      <c r="N670" s="3"/>
      <c r="O670" s="3"/>
    </row>
    <row r="671" spans="2:15" ht="14.25" customHeight="1" x14ac:dyDescent="0.45">
      <c r="B671" s="66"/>
      <c r="C671" s="66"/>
      <c r="D671" s="66"/>
      <c r="E671" s="66"/>
      <c r="F671" s="66"/>
      <c r="G671" s="66"/>
      <c r="H671" s="67"/>
      <c r="I671" s="66"/>
      <c r="J671" s="66"/>
      <c r="K671" s="66"/>
      <c r="N671" s="3"/>
      <c r="O671" s="3"/>
    </row>
    <row r="672" spans="2:15" ht="14.25" customHeight="1" x14ac:dyDescent="0.45">
      <c r="B672" s="66"/>
      <c r="C672" s="66"/>
      <c r="D672" s="66"/>
      <c r="E672" s="66"/>
      <c r="F672" s="66"/>
      <c r="G672" s="66"/>
      <c r="H672" s="67"/>
      <c r="I672" s="66"/>
      <c r="J672" s="66"/>
      <c r="K672" s="66"/>
      <c r="N672" s="3"/>
      <c r="O672" s="3"/>
    </row>
    <row r="673" spans="2:15" ht="14.25" customHeight="1" x14ac:dyDescent="0.45">
      <c r="B673" s="66"/>
      <c r="C673" s="66"/>
      <c r="D673" s="66"/>
      <c r="E673" s="66"/>
      <c r="F673" s="66"/>
      <c r="G673" s="66"/>
      <c r="H673" s="67"/>
      <c r="I673" s="66"/>
      <c r="J673" s="66"/>
      <c r="K673" s="66"/>
      <c r="N673" s="3"/>
      <c r="O673" s="3"/>
    </row>
    <row r="674" spans="2:15" ht="14.25" customHeight="1" x14ac:dyDescent="0.45">
      <c r="B674" s="66"/>
      <c r="C674" s="66"/>
      <c r="D674" s="66"/>
      <c r="E674" s="66"/>
      <c r="F674" s="66"/>
      <c r="G674" s="66"/>
      <c r="H674" s="67"/>
      <c r="I674" s="66"/>
      <c r="J674" s="66"/>
      <c r="K674" s="66"/>
      <c r="N674" s="3"/>
      <c r="O674" s="3"/>
    </row>
    <row r="675" spans="2:15" ht="14.25" customHeight="1" x14ac:dyDescent="0.45">
      <c r="B675" s="66"/>
      <c r="C675" s="66"/>
      <c r="D675" s="66"/>
      <c r="E675" s="66"/>
      <c r="F675" s="66"/>
      <c r="G675" s="66"/>
      <c r="H675" s="67"/>
      <c r="I675" s="66"/>
      <c r="J675" s="66"/>
      <c r="K675" s="66"/>
      <c r="N675" s="3"/>
      <c r="O675" s="3"/>
    </row>
    <row r="676" spans="2:15" ht="14.25" customHeight="1" x14ac:dyDescent="0.45">
      <c r="B676" s="66"/>
      <c r="C676" s="66"/>
      <c r="D676" s="66"/>
      <c r="E676" s="66"/>
      <c r="F676" s="66"/>
      <c r="G676" s="66"/>
      <c r="H676" s="67"/>
      <c r="I676" s="66"/>
      <c r="J676" s="66"/>
      <c r="K676" s="66"/>
      <c r="N676" s="3"/>
      <c r="O676" s="3"/>
    </row>
    <row r="677" spans="2:15" ht="14.25" customHeight="1" x14ac:dyDescent="0.45">
      <c r="B677" s="66"/>
      <c r="C677" s="66"/>
      <c r="D677" s="66"/>
      <c r="E677" s="66"/>
      <c r="F677" s="66"/>
      <c r="G677" s="66"/>
      <c r="H677" s="67"/>
      <c r="I677" s="66"/>
      <c r="J677" s="66"/>
      <c r="K677" s="66"/>
      <c r="N677" s="3"/>
      <c r="O677" s="3"/>
    </row>
    <row r="678" spans="2:15" ht="14.25" customHeight="1" x14ac:dyDescent="0.45">
      <c r="B678" s="66"/>
      <c r="C678" s="66"/>
      <c r="D678" s="66"/>
      <c r="E678" s="66"/>
      <c r="F678" s="66"/>
      <c r="G678" s="66"/>
      <c r="H678" s="67"/>
      <c r="I678" s="66"/>
      <c r="J678" s="66"/>
      <c r="K678" s="66"/>
      <c r="N678" s="3"/>
      <c r="O678" s="3"/>
    </row>
    <row r="679" spans="2:15" ht="14.25" customHeight="1" x14ac:dyDescent="0.45">
      <c r="B679" s="66"/>
      <c r="C679" s="66"/>
      <c r="D679" s="66"/>
      <c r="E679" s="66"/>
      <c r="F679" s="66"/>
      <c r="G679" s="66"/>
      <c r="H679" s="67"/>
      <c r="I679" s="66"/>
      <c r="J679" s="66"/>
      <c r="K679" s="66"/>
      <c r="N679" s="3"/>
      <c r="O679" s="3"/>
    </row>
    <row r="680" spans="2:15" ht="14.25" customHeight="1" x14ac:dyDescent="0.45">
      <c r="B680" s="66"/>
      <c r="C680" s="66"/>
      <c r="D680" s="66"/>
      <c r="E680" s="66"/>
      <c r="F680" s="66"/>
      <c r="G680" s="66"/>
      <c r="H680" s="67"/>
      <c r="I680" s="66"/>
      <c r="J680" s="66"/>
      <c r="K680" s="66"/>
      <c r="N680" s="3"/>
      <c r="O680" s="3"/>
    </row>
    <row r="681" spans="2:15" ht="14.25" customHeight="1" x14ac:dyDescent="0.45">
      <c r="B681" s="66"/>
      <c r="C681" s="66"/>
      <c r="D681" s="66"/>
      <c r="E681" s="66"/>
      <c r="F681" s="66"/>
      <c r="G681" s="66"/>
      <c r="H681" s="67"/>
      <c r="I681" s="66"/>
      <c r="J681" s="66"/>
      <c r="K681" s="66"/>
      <c r="N681" s="3"/>
      <c r="O681" s="3"/>
    </row>
    <row r="682" spans="2:15" ht="14.25" customHeight="1" x14ac:dyDescent="0.45">
      <c r="B682" s="66"/>
      <c r="C682" s="66"/>
      <c r="D682" s="66"/>
      <c r="E682" s="66"/>
      <c r="F682" s="66"/>
      <c r="G682" s="66"/>
      <c r="H682" s="67"/>
      <c r="I682" s="66"/>
      <c r="J682" s="66"/>
      <c r="K682" s="66"/>
      <c r="N682" s="3"/>
      <c r="O682" s="3"/>
    </row>
    <row r="683" spans="2:15" ht="14.25" customHeight="1" x14ac:dyDescent="0.45">
      <c r="B683" s="66"/>
      <c r="C683" s="66"/>
      <c r="D683" s="66"/>
      <c r="E683" s="66"/>
      <c r="F683" s="66"/>
      <c r="G683" s="66"/>
      <c r="H683" s="67"/>
      <c r="I683" s="66"/>
      <c r="J683" s="66"/>
      <c r="K683" s="66"/>
      <c r="N683" s="3"/>
      <c r="O683" s="3"/>
    </row>
    <row r="684" spans="2:15" ht="14.25" customHeight="1" x14ac:dyDescent="0.45">
      <c r="B684" s="66"/>
      <c r="C684" s="66"/>
      <c r="D684" s="66"/>
      <c r="E684" s="66"/>
      <c r="F684" s="66"/>
      <c r="G684" s="66"/>
      <c r="H684" s="67"/>
      <c r="I684" s="66"/>
      <c r="J684" s="66"/>
      <c r="K684" s="66"/>
      <c r="N684" s="3"/>
      <c r="O684" s="3"/>
    </row>
    <row r="685" spans="2:15" ht="14.25" customHeight="1" x14ac:dyDescent="0.45">
      <c r="B685" s="66"/>
      <c r="C685" s="66"/>
      <c r="D685" s="66"/>
      <c r="E685" s="66"/>
      <c r="F685" s="66"/>
      <c r="G685" s="66"/>
      <c r="H685" s="67"/>
      <c r="I685" s="66"/>
      <c r="J685" s="66"/>
      <c r="K685" s="66"/>
      <c r="N685" s="3"/>
      <c r="O685" s="3"/>
    </row>
    <row r="686" spans="2:15" ht="14.25" customHeight="1" x14ac:dyDescent="0.45">
      <c r="B686" s="66"/>
      <c r="C686" s="66"/>
      <c r="D686" s="66"/>
      <c r="E686" s="66"/>
      <c r="F686" s="66"/>
      <c r="G686" s="66"/>
      <c r="H686" s="67"/>
      <c r="I686" s="66"/>
      <c r="J686" s="66"/>
      <c r="K686" s="66"/>
      <c r="N686" s="3"/>
      <c r="O686" s="3"/>
    </row>
    <row r="687" spans="2:15" ht="14.25" customHeight="1" x14ac:dyDescent="0.45">
      <c r="B687" s="66"/>
      <c r="C687" s="66"/>
      <c r="D687" s="66"/>
      <c r="E687" s="66"/>
      <c r="F687" s="66"/>
      <c r="G687" s="66"/>
      <c r="H687" s="67"/>
      <c r="I687" s="66"/>
      <c r="J687" s="66"/>
      <c r="K687" s="66"/>
      <c r="N687" s="3"/>
      <c r="O687" s="3"/>
    </row>
    <row r="688" spans="2:15" ht="14.25" customHeight="1" x14ac:dyDescent="0.45">
      <c r="B688" s="66"/>
      <c r="C688" s="66"/>
      <c r="D688" s="66"/>
      <c r="E688" s="66"/>
      <c r="F688" s="66"/>
      <c r="G688" s="66"/>
      <c r="H688" s="67"/>
      <c r="I688" s="66"/>
      <c r="J688" s="66"/>
      <c r="K688" s="66"/>
      <c r="N688" s="3"/>
      <c r="O688" s="3"/>
    </row>
    <row r="689" spans="2:15" ht="14.25" customHeight="1" x14ac:dyDescent="0.45">
      <c r="B689" s="66"/>
      <c r="C689" s="66"/>
      <c r="D689" s="66"/>
      <c r="E689" s="66"/>
      <c r="F689" s="66"/>
      <c r="G689" s="66"/>
      <c r="H689" s="67"/>
      <c r="I689" s="66"/>
      <c r="J689" s="66"/>
      <c r="K689" s="66"/>
      <c r="N689" s="3"/>
      <c r="O689" s="3"/>
    </row>
    <row r="690" spans="2:15" ht="14.25" customHeight="1" x14ac:dyDescent="0.45">
      <c r="B690" s="66"/>
      <c r="C690" s="66"/>
      <c r="D690" s="66"/>
      <c r="E690" s="66"/>
      <c r="F690" s="66"/>
      <c r="G690" s="66"/>
      <c r="H690" s="67"/>
      <c r="I690" s="66"/>
      <c r="J690" s="66"/>
      <c r="K690" s="66"/>
      <c r="N690" s="3"/>
      <c r="O690" s="3"/>
    </row>
    <row r="691" spans="2:15" ht="14.25" customHeight="1" x14ac:dyDescent="0.45">
      <c r="B691" s="66"/>
      <c r="C691" s="66"/>
      <c r="D691" s="66"/>
      <c r="E691" s="66"/>
      <c r="F691" s="66"/>
      <c r="G691" s="66"/>
      <c r="H691" s="67"/>
      <c r="I691" s="66"/>
      <c r="J691" s="66"/>
      <c r="K691" s="66"/>
      <c r="N691" s="3"/>
      <c r="O691" s="3"/>
    </row>
    <row r="692" spans="2:15" ht="14.25" customHeight="1" x14ac:dyDescent="0.45">
      <c r="B692" s="66"/>
      <c r="C692" s="66"/>
      <c r="D692" s="66"/>
      <c r="E692" s="66"/>
      <c r="F692" s="66"/>
      <c r="G692" s="66"/>
      <c r="H692" s="67"/>
      <c r="I692" s="66"/>
      <c r="J692" s="66"/>
      <c r="K692" s="66"/>
      <c r="N692" s="3"/>
      <c r="O692" s="3"/>
    </row>
    <row r="693" spans="2:15" ht="14.25" customHeight="1" x14ac:dyDescent="0.45">
      <c r="B693" s="66"/>
      <c r="C693" s="66"/>
      <c r="D693" s="66"/>
      <c r="E693" s="66"/>
      <c r="F693" s="66"/>
      <c r="G693" s="66"/>
      <c r="H693" s="67"/>
      <c r="I693" s="66"/>
      <c r="J693" s="66"/>
      <c r="K693" s="66"/>
      <c r="N693" s="3"/>
      <c r="O693" s="3"/>
    </row>
    <row r="694" spans="2:15" ht="14.25" customHeight="1" x14ac:dyDescent="0.45">
      <c r="B694" s="66"/>
      <c r="C694" s="66"/>
      <c r="D694" s="66"/>
      <c r="E694" s="66"/>
      <c r="F694" s="66"/>
      <c r="G694" s="66"/>
      <c r="H694" s="67"/>
      <c r="I694" s="66"/>
      <c r="J694" s="66"/>
      <c r="K694" s="66"/>
      <c r="N694" s="3"/>
      <c r="O694" s="3"/>
    </row>
    <row r="695" spans="2:15" ht="14.25" customHeight="1" x14ac:dyDescent="0.45">
      <c r="B695" s="66"/>
      <c r="C695" s="66"/>
      <c r="D695" s="66"/>
      <c r="E695" s="66"/>
      <c r="F695" s="66"/>
      <c r="G695" s="66"/>
      <c r="H695" s="67"/>
      <c r="I695" s="66"/>
      <c r="J695" s="66"/>
      <c r="K695" s="66"/>
      <c r="N695" s="3"/>
      <c r="O695" s="3"/>
    </row>
    <row r="696" spans="2:15" ht="14.25" customHeight="1" x14ac:dyDescent="0.45">
      <c r="B696" s="66"/>
      <c r="C696" s="66"/>
      <c r="D696" s="66"/>
      <c r="E696" s="66"/>
      <c r="F696" s="66"/>
      <c r="G696" s="66"/>
      <c r="H696" s="67"/>
      <c r="I696" s="66"/>
      <c r="J696" s="66"/>
      <c r="K696" s="66"/>
      <c r="N696" s="3"/>
      <c r="O696" s="3"/>
    </row>
    <row r="697" spans="2:15" ht="14.25" customHeight="1" x14ac:dyDescent="0.45">
      <c r="B697" s="66"/>
      <c r="C697" s="66"/>
      <c r="D697" s="66"/>
      <c r="E697" s="66"/>
      <c r="F697" s="66"/>
      <c r="G697" s="66"/>
      <c r="H697" s="67"/>
      <c r="I697" s="66"/>
      <c r="J697" s="66"/>
      <c r="K697" s="66"/>
      <c r="N697" s="3"/>
      <c r="O697" s="3"/>
    </row>
    <row r="698" spans="2:15" ht="14.25" customHeight="1" x14ac:dyDescent="0.45">
      <c r="B698" s="66"/>
      <c r="C698" s="66"/>
      <c r="D698" s="66"/>
      <c r="E698" s="66"/>
      <c r="F698" s="66"/>
      <c r="G698" s="66"/>
      <c r="H698" s="67"/>
      <c r="I698" s="66"/>
      <c r="J698" s="66"/>
      <c r="K698" s="66"/>
      <c r="N698" s="3"/>
      <c r="O698" s="3"/>
    </row>
    <row r="699" spans="2:15" ht="14.25" customHeight="1" x14ac:dyDescent="0.45">
      <c r="B699" s="66"/>
      <c r="C699" s="66"/>
      <c r="D699" s="66"/>
      <c r="E699" s="66"/>
      <c r="F699" s="66"/>
      <c r="G699" s="66"/>
      <c r="H699" s="67"/>
      <c r="I699" s="66"/>
      <c r="J699" s="66"/>
      <c r="K699" s="66"/>
      <c r="N699" s="3"/>
      <c r="O699" s="3"/>
    </row>
    <row r="700" spans="2:15" ht="14.25" customHeight="1" x14ac:dyDescent="0.45">
      <c r="B700" s="66"/>
      <c r="C700" s="66"/>
      <c r="D700" s="66"/>
      <c r="E700" s="66"/>
      <c r="F700" s="66"/>
      <c r="G700" s="66"/>
      <c r="H700" s="67"/>
      <c r="I700" s="66"/>
      <c r="J700" s="66"/>
      <c r="K700" s="66"/>
      <c r="N700" s="3"/>
      <c r="O700" s="3"/>
    </row>
    <row r="701" spans="2:15" ht="14.25" customHeight="1" x14ac:dyDescent="0.45">
      <c r="B701" s="66"/>
      <c r="C701" s="66"/>
      <c r="D701" s="66"/>
      <c r="E701" s="66"/>
      <c r="F701" s="66"/>
      <c r="G701" s="66"/>
      <c r="H701" s="67"/>
      <c r="I701" s="66"/>
      <c r="J701" s="66"/>
      <c r="K701" s="66"/>
      <c r="N701" s="3"/>
      <c r="O701" s="3"/>
    </row>
    <row r="702" spans="2:15" ht="14.25" customHeight="1" x14ac:dyDescent="0.45">
      <c r="B702" s="66"/>
      <c r="C702" s="66"/>
      <c r="D702" s="66"/>
      <c r="E702" s="66"/>
      <c r="F702" s="66"/>
      <c r="G702" s="66"/>
      <c r="H702" s="67"/>
      <c r="I702" s="66"/>
      <c r="J702" s="66"/>
      <c r="K702" s="66"/>
      <c r="N702" s="3"/>
      <c r="O702" s="3"/>
    </row>
    <row r="703" spans="2:15" ht="14.25" customHeight="1" x14ac:dyDescent="0.45">
      <c r="B703" s="66"/>
      <c r="C703" s="66"/>
      <c r="D703" s="66"/>
      <c r="E703" s="66"/>
      <c r="F703" s="66"/>
      <c r="G703" s="66"/>
      <c r="H703" s="67"/>
      <c r="I703" s="66"/>
      <c r="J703" s="66"/>
      <c r="K703" s="66"/>
      <c r="N703" s="3"/>
      <c r="O703" s="3"/>
    </row>
    <row r="704" spans="2:15" ht="14.25" customHeight="1" x14ac:dyDescent="0.45">
      <c r="B704" s="66"/>
      <c r="C704" s="66"/>
      <c r="D704" s="66"/>
      <c r="E704" s="66"/>
      <c r="F704" s="66"/>
      <c r="G704" s="66"/>
      <c r="H704" s="67"/>
      <c r="I704" s="66"/>
      <c r="J704" s="66"/>
      <c r="K704" s="66"/>
      <c r="N704" s="3"/>
      <c r="O704" s="3"/>
    </row>
    <row r="705" spans="2:15" ht="14.25" customHeight="1" x14ac:dyDescent="0.45">
      <c r="B705" s="66"/>
      <c r="C705" s="66"/>
      <c r="D705" s="66"/>
      <c r="E705" s="66"/>
      <c r="F705" s="66"/>
      <c r="G705" s="66"/>
      <c r="H705" s="67"/>
      <c r="I705" s="66"/>
      <c r="J705" s="66"/>
      <c r="K705" s="66"/>
      <c r="N705" s="3"/>
      <c r="O705" s="3"/>
    </row>
    <row r="706" spans="2:15" ht="14.25" customHeight="1" x14ac:dyDescent="0.45">
      <c r="B706" s="66"/>
      <c r="C706" s="66"/>
      <c r="D706" s="66"/>
      <c r="E706" s="66"/>
      <c r="F706" s="66"/>
      <c r="G706" s="66"/>
      <c r="H706" s="67"/>
      <c r="I706" s="66"/>
      <c r="J706" s="66"/>
      <c r="K706" s="66"/>
      <c r="N706" s="3"/>
      <c r="O706" s="3"/>
    </row>
    <row r="707" spans="2:15" ht="14.25" customHeight="1" x14ac:dyDescent="0.45">
      <c r="B707" s="66"/>
      <c r="C707" s="66"/>
      <c r="D707" s="66"/>
      <c r="E707" s="66"/>
      <c r="F707" s="66"/>
      <c r="G707" s="66"/>
      <c r="H707" s="67"/>
      <c r="I707" s="66"/>
      <c r="J707" s="66"/>
      <c r="K707" s="66"/>
      <c r="N707" s="3"/>
      <c r="O707" s="3"/>
    </row>
    <row r="708" spans="2:15" ht="14.25" customHeight="1" x14ac:dyDescent="0.45">
      <c r="B708" s="66"/>
      <c r="C708" s="66"/>
      <c r="D708" s="66"/>
      <c r="E708" s="66"/>
      <c r="F708" s="66"/>
      <c r="G708" s="66"/>
      <c r="H708" s="67"/>
      <c r="I708" s="66"/>
      <c r="J708" s="66"/>
      <c r="K708" s="66"/>
      <c r="N708" s="3"/>
      <c r="O708" s="3"/>
    </row>
    <row r="709" spans="2:15" ht="14.25" customHeight="1" x14ac:dyDescent="0.45">
      <c r="B709" s="66"/>
      <c r="C709" s="66"/>
      <c r="D709" s="66"/>
      <c r="E709" s="66"/>
      <c r="F709" s="66"/>
      <c r="G709" s="66"/>
      <c r="H709" s="67"/>
      <c r="I709" s="66"/>
      <c r="J709" s="66"/>
      <c r="K709" s="66"/>
      <c r="N709" s="3"/>
      <c r="O709" s="3"/>
    </row>
    <row r="710" spans="2:15" ht="14.25" customHeight="1" x14ac:dyDescent="0.45">
      <c r="B710" s="66"/>
      <c r="C710" s="66"/>
      <c r="D710" s="66"/>
      <c r="E710" s="66"/>
      <c r="F710" s="66"/>
      <c r="G710" s="66"/>
      <c r="H710" s="67"/>
      <c r="I710" s="66"/>
      <c r="J710" s="66"/>
      <c r="K710" s="66"/>
      <c r="N710" s="3"/>
      <c r="O710" s="3"/>
    </row>
    <row r="711" spans="2:15" ht="14.25" customHeight="1" x14ac:dyDescent="0.45">
      <c r="B711" s="66"/>
      <c r="C711" s="66"/>
      <c r="D711" s="66"/>
      <c r="E711" s="66"/>
      <c r="F711" s="66"/>
      <c r="G711" s="66"/>
      <c r="H711" s="67"/>
      <c r="I711" s="66"/>
      <c r="J711" s="66"/>
      <c r="K711" s="66"/>
      <c r="N711" s="3"/>
      <c r="O711" s="3"/>
    </row>
    <row r="712" spans="2:15" ht="14.25" customHeight="1" x14ac:dyDescent="0.45">
      <c r="B712" s="66"/>
      <c r="C712" s="66"/>
      <c r="D712" s="66"/>
      <c r="E712" s="66"/>
      <c r="F712" s="66"/>
      <c r="G712" s="66"/>
      <c r="H712" s="67"/>
      <c r="I712" s="66"/>
      <c r="J712" s="66"/>
      <c r="K712" s="66"/>
      <c r="N712" s="3"/>
      <c r="O712" s="3"/>
    </row>
    <row r="713" spans="2:15" ht="14.25" customHeight="1" x14ac:dyDescent="0.45">
      <c r="B713" s="66"/>
      <c r="C713" s="66"/>
      <c r="D713" s="66"/>
      <c r="E713" s="66"/>
      <c r="F713" s="66"/>
      <c r="G713" s="66"/>
      <c r="H713" s="67"/>
      <c r="I713" s="66"/>
      <c r="J713" s="66"/>
      <c r="K713" s="66"/>
      <c r="N713" s="3"/>
      <c r="O713" s="3"/>
    </row>
    <row r="714" spans="2:15" ht="14.25" customHeight="1" x14ac:dyDescent="0.45">
      <c r="B714" s="66"/>
      <c r="C714" s="66"/>
      <c r="D714" s="66"/>
      <c r="E714" s="66"/>
      <c r="F714" s="66"/>
      <c r="G714" s="66"/>
      <c r="H714" s="67"/>
      <c r="I714" s="66"/>
      <c r="J714" s="66"/>
      <c r="K714" s="66"/>
      <c r="N714" s="3"/>
      <c r="O714" s="3"/>
    </row>
    <row r="715" spans="2:15" ht="14.25" customHeight="1" x14ac:dyDescent="0.45">
      <c r="B715" s="66"/>
      <c r="C715" s="66"/>
      <c r="D715" s="66"/>
      <c r="E715" s="66"/>
      <c r="F715" s="66"/>
      <c r="G715" s="66"/>
      <c r="H715" s="67"/>
      <c r="I715" s="66"/>
      <c r="J715" s="66"/>
      <c r="K715" s="66"/>
      <c r="N715" s="3"/>
      <c r="O715" s="3"/>
    </row>
    <row r="716" spans="2:15" ht="14.25" customHeight="1" x14ac:dyDescent="0.45">
      <c r="B716" s="66"/>
      <c r="C716" s="66"/>
      <c r="D716" s="66"/>
      <c r="E716" s="66"/>
      <c r="F716" s="66"/>
      <c r="G716" s="66"/>
      <c r="H716" s="67"/>
      <c r="I716" s="66"/>
      <c r="J716" s="66"/>
      <c r="K716" s="66"/>
      <c r="N716" s="3"/>
      <c r="O716" s="3"/>
    </row>
    <row r="717" spans="2:15" ht="14.25" customHeight="1" x14ac:dyDescent="0.45">
      <c r="B717" s="66"/>
      <c r="C717" s="66"/>
      <c r="D717" s="66"/>
      <c r="E717" s="66"/>
      <c r="F717" s="66"/>
      <c r="G717" s="66"/>
      <c r="H717" s="67"/>
      <c r="I717" s="66"/>
      <c r="J717" s="66"/>
      <c r="K717" s="66"/>
      <c r="N717" s="3"/>
      <c r="O717" s="3"/>
    </row>
    <row r="718" spans="2:15" ht="14.25" customHeight="1" x14ac:dyDescent="0.45">
      <c r="B718" s="66"/>
      <c r="C718" s="66"/>
      <c r="D718" s="66"/>
      <c r="E718" s="66"/>
      <c r="F718" s="66"/>
      <c r="G718" s="66"/>
      <c r="H718" s="67"/>
      <c r="I718" s="66"/>
      <c r="J718" s="66"/>
      <c r="K718" s="66"/>
      <c r="N718" s="3"/>
      <c r="O718" s="3"/>
    </row>
    <row r="719" spans="2:15" ht="14.25" customHeight="1" x14ac:dyDescent="0.45">
      <c r="B719" s="66"/>
      <c r="C719" s="66"/>
      <c r="D719" s="66"/>
      <c r="E719" s="66"/>
      <c r="F719" s="66"/>
      <c r="G719" s="66"/>
      <c r="H719" s="67"/>
      <c r="I719" s="66"/>
      <c r="J719" s="66"/>
      <c r="K719" s="66"/>
      <c r="N719" s="3"/>
      <c r="O719" s="3"/>
    </row>
    <row r="720" spans="2:15" ht="14.25" customHeight="1" x14ac:dyDescent="0.45">
      <c r="B720" s="66"/>
      <c r="C720" s="66"/>
      <c r="D720" s="66"/>
      <c r="E720" s="66"/>
      <c r="F720" s="66"/>
      <c r="G720" s="66"/>
      <c r="H720" s="67"/>
      <c r="I720" s="66"/>
      <c r="J720" s="66"/>
      <c r="K720" s="66"/>
      <c r="N720" s="3"/>
      <c r="O720" s="3"/>
    </row>
    <row r="721" spans="2:15" ht="14.25" customHeight="1" x14ac:dyDescent="0.45">
      <c r="B721" s="66"/>
      <c r="C721" s="66"/>
      <c r="D721" s="66"/>
      <c r="E721" s="66"/>
      <c r="F721" s="66"/>
      <c r="G721" s="66"/>
      <c r="H721" s="67"/>
      <c r="I721" s="66"/>
      <c r="J721" s="66"/>
      <c r="K721" s="66"/>
      <c r="N721" s="3"/>
      <c r="O721" s="3"/>
    </row>
    <row r="722" spans="2:15" ht="14.25" customHeight="1" x14ac:dyDescent="0.45">
      <c r="B722" s="66"/>
      <c r="C722" s="66"/>
      <c r="D722" s="66"/>
      <c r="E722" s="66"/>
      <c r="F722" s="66"/>
      <c r="G722" s="66"/>
      <c r="H722" s="67"/>
      <c r="I722" s="66"/>
      <c r="J722" s="66"/>
      <c r="K722" s="66"/>
      <c r="N722" s="3"/>
      <c r="O722" s="3"/>
    </row>
    <row r="723" spans="2:15" ht="14.25" customHeight="1" x14ac:dyDescent="0.45">
      <c r="B723" s="66"/>
      <c r="C723" s="66"/>
      <c r="D723" s="66"/>
      <c r="E723" s="66"/>
      <c r="F723" s="66"/>
      <c r="G723" s="66"/>
      <c r="H723" s="67"/>
      <c r="I723" s="66"/>
      <c r="J723" s="66"/>
      <c r="K723" s="66"/>
      <c r="N723" s="3"/>
      <c r="O723" s="3"/>
    </row>
    <row r="724" spans="2:15" ht="14.25" customHeight="1" x14ac:dyDescent="0.45">
      <c r="B724" s="66"/>
      <c r="C724" s="66"/>
      <c r="D724" s="66"/>
      <c r="E724" s="66"/>
      <c r="F724" s="66"/>
      <c r="G724" s="66"/>
      <c r="H724" s="67"/>
      <c r="I724" s="66"/>
      <c r="J724" s="66"/>
      <c r="K724" s="66"/>
      <c r="N724" s="3"/>
      <c r="O724" s="3"/>
    </row>
    <row r="725" spans="2:15" ht="14.25" customHeight="1" x14ac:dyDescent="0.45">
      <c r="B725" s="66"/>
      <c r="C725" s="66"/>
      <c r="D725" s="66"/>
      <c r="E725" s="66"/>
      <c r="F725" s="66"/>
      <c r="G725" s="66"/>
      <c r="H725" s="67"/>
      <c r="I725" s="66"/>
      <c r="J725" s="66"/>
      <c r="K725" s="66"/>
      <c r="N725" s="3"/>
      <c r="O725" s="3"/>
    </row>
    <row r="726" spans="2:15" ht="14.25" customHeight="1" x14ac:dyDescent="0.45">
      <c r="B726" s="66"/>
      <c r="C726" s="66"/>
      <c r="D726" s="66"/>
      <c r="E726" s="66"/>
      <c r="F726" s="66"/>
      <c r="G726" s="66"/>
      <c r="H726" s="67"/>
      <c r="I726" s="66"/>
      <c r="J726" s="66"/>
      <c r="K726" s="66"/>
      <c r="N726" s="3"/>
      <c r="O726" s="3"/>
    </row>
    <row r="727" spans="2:15" ht="14.25" customHeight="1" x14ac:dyDescent="0.45">
      <c r="B727" s="66"/>
      <c r="C727" s="66"/>
      <c r="D727" s="66"/>
      <c r="E727" s="66"/>
      <c r="F727" s="66"/>
      <c r="G727" s="66"/>
      <c r="H727" s="67"/>
      <c r="I727" s="66"/>
      <c r="J727" s="66"/>
      <c r="K727" s="66"/>
      <c r="N727" s="3"/>
      <c r="O727" s="3"/>
    </row>
    <row r="728" spans="2:15" ht="14.25" customHeight="1" x14ac:dyDescent="0.45">
      <c r="B728" s="66"/>
      <c r="C728" s="66"/>
      <c r="D728" s="66"/>
      <c r="E728" s="66"/>
      <c r="F728" s="66"/>
      <c r="G728" s="66"/>
      <c r="H728" s="67"/>
      <c r="I728" s="66"/>
      <c r="J728" s="66"/>
      <c r="K728" s="66"/>
      <c r="N728" s="3"/>
      <c r="O728" s="3"/>
    </row>
    <row r="729" spans="2:15" ht="14.25" customHeight="1" x14ac:dyDescent="0.45">
      <c r="B729" s="66"/>
      <c r="C729" s="66"/>
      <c r="D729" s="66"/>
      <c r="E729" s="66"/>
      <c r="F729" s="66"/>
      <c r="G729" s="66"/>
      <c r="H729" s="67"/>
      <c r="I729" s="66"/>
      <c r="J729" s="66"/>
      <c r="K729" s="66"/>
      <c r="N729" s="3"/>
      <c r="O729" s="3"/>
    </row>
    <row r="730" spans="2:15" ht="14.25" customHeight="1" x14ac:dyDescent="0.45">
      <c r="B730" s="66"/>
      <c r="C730" s="66"/>
      <c r="D730" s="66"/>
      <c r="E730" s="66"/>
      <c r="F730" s="66"/>
      <c r="G730" s="66"/>
      <c r="H730" s="67"/>
      <c r="I730" s="66"/>
      <c r="J730" s="66"/>
      <c r="K730" s="66"/>
      <c r="N730" s="3"/>
      <c r="O730" s="3"/>
    </row>
    <row r="731" spans="2:15" ht="14.25" customHeight="1" x14ac:dyDescent="0.45">
      <c r="B731" s="66"/>
      <c r="C731" s="66"/>
      <c r="D731" s="66"/>
      <c r="E731" s="66"/>
      <c r="F731" s="66"/>
      <c r="G731" s="66"/>
      <c r="H731" s="67"/>
      <c r="I731" s="66"/>
      <c r="J731" s="66"/>
      <c r="K731" s="66"/>
      <c r="N731" s="3"/>
      <c r="O731" s="3"/>
    </row>
    <row r="732" spans="2:15" ht="14.25" customHeight="1" x14ac:dyDescent="0.45">
      <c r="B732" s="66"/>
      <c r="C732" s="66"/>
      <c r="D732" s="66"/>
      <c r="E732" s="66"/>
      <c r="F732" s="66"/>
      <c r="G732" s="66"/>
      <c r="H732" s="67"/>
      <c r="I732" s="66"/>
      <c r="J732" s="66"/>
      <c r="K732" s="66"/>
      <c r="N732" s="3"/>
      <c r="O732" s="3"/>
    </row>
    <row r="733" spans="2:15" ht="14.25" customHeight="1" x14ac:dyDescent="0.45">
      <c r="B733" s="66"/>
      <c r="C733" s="66"/>
      <c r="D733" s="66"/>
      <c r="E733" s="66"/>
      <c r="F733" s="66"/>
      <c r="G733" s="66"/>
      <c r="H733" s="67"/>
      <c r="I733" s="66"/>
      <c r="J733" s="66"/>
      <c r="K733" s="66"/>
      <c r="N733" s="3"/>
      <c r="O733" s="3"/>
    </row>
    <row r="734" spans="2:15" ht="14.25" customHeight="1" x14ac:dyDescent="0.45">
      <c r="B734" s="66"/>
      <c r="C734" s="66"/>
      <c r="D734" s="66"/>
      <c r="E734" s="66"/>
      <c r="F734" s="66"/>
      <c r="G734" s="66"/>
      <c r="H734" s="67"/>
      <c r="I734" s="66"/>
      <c r="J734" s="66"/>
      <c r="K734" s="66"/>
      <c r="N734" s="3"/>
      <c r="O734" s="3"/>
    </row>
    <row r="735" spans="2:15" ht="14.25" customHeight="1" x14ac:dyDescent="0.45">
      <c r="B735" s="66"/>
      <c r="C735" s="66"/>
      <c r="D735" s="66"/>
      <c r="E735" s="66"/>
      <c r="F735" s="66"/>
      <c r="G735" s="66"/>
      <c r="H735" s="67"/>
      <c r="I735" s="66"/>
      <c r="J735" s="66"/>
      <c r="K735" s="66"/>
      <c r="N735" s="3"/>
      <c r="O735" s="3"/>
    </row>
    <row r="736" spans="2:15" ht="14.25" customHeight="1" x14ac:dyDescent="0.45">
      <c r="B736" s="66"/>
      <c r="C736" s="66"/>
      <c r="D736" s="66"/>
      <c r="E736" s="66"/>
      <c r="F736" s="66"/>
      <c r="G736" s="66"/>
      <c r="H736" s="67"/>
      <c r="I736" s="66"/>
      <c r="J736" s="66"/>
      <c r="K736" s="66"/>
      <c r="N736" s="3"/>
      <c r="O736" s="3"/>
    </row>
    <row r="737" spans="2:15" ht="14.25" customHeight="1" x14ac:dyDescent="0.45">
      <c r="B737" s="66"/>
      <c r="C737" s="66"/>
      <c r="D737" s="66"/>
      <c r="E737" s="66"/>
      <c r="F737" s="66"/>
      <c r="G737" s="66"/>
      <c r="H737" s="67"/>
      <c r="I737" s="66"/>
      <c r="J737" s="66"/>
      <c r="K737" s="66"/>
      <c r="N737" s="3"/>
      <c r="O737" s="3"/>
    </row>
    <row r="738" spans="2:15" ht="14.25" customHeight="1" x14ac:dyDescent="0.45">
      <c r="B738" s="66"/>
      <c r="C738" s="66"/>
      <c r="D738" s="66"/>
      <c r="E738" s="66"/>
      <c r="F738" s="66"/>
      <c r="G738" s="66"/>
      <c r="H738" s="67"/>
      <c r="I738" s="66"/>
      <c r="J738" s="66"/>
      <c r="K738" s="66"/>
      <c r="N738" s="3"/>
      <c r="O738" s="3"/>
    </row>
    <row r="739" spans="2:15" ht="14.25" customHeight="1" x14ac:dyDescent="0.45">
      <c r="B739" s="66"/>
      <c r="C739" s="66"/>
      <c r="D739" s="66"/>
      <c r="E739" s="66"/>
      <c r="F739" s="66"/>
      <c r="G739" s="66"/>
      <c r="H739" s="67"/>
      <c r="I739" s="66"/>
      <c r="J739" s="66"/>
      <c r="K739" s="66"/>
      <c r="N739" s="3"/>
      <c r="O739" s="3"/>
    </row>
    <row r="740" spans="2:15" ht="14.25" customHeight="1" x14ac:dyDescent="0.45">
      <c r="B740" s="66"/>
      <c r="C740" s="66"/>
      <c r="D740" s="66"/>
      <c r="E740" s="66"/>
      <c r="F740" s="66"/>
      <c r="G740" s="66"/>
      <c r="H740" s="67"/>
      <c r="I740" s="66"/>
      <c r="J740" s="66"/>
      <c r="K740" s="66"/>
      <c r="N740" s="3"/>
      <c r="O740" s="3"/>
    </row>
    <row r="741" spans="2:15" ht="14.25" customHeight="1" x14ac:dyDescent="0.45">
      <c r="B741" s="66"/>
      <c r="C741" s="66"/>
      <c r="D741" s="66"/>
      <c r="E741" s="66"/>
      <c r="F741" s="66"/>
      <c r="G741" s="66"/>
      <c r="H741" s="67"/>
      <c r="I741" s="66"/>
      <c r="J741" s="66"/>
      <c r="K741" s="66"/>
      <c r="N741" s="3"/>
      <c r="O741" s="3"/>
    </row>
    <row r="742" spans="2:15" ht="14.25" customHeight="1" x14ac:dyDescent="0.45">
      <c r="B742" s="66"/>
      <c r="C742" s="66"/>
      <c r="D742" s="66"/>
      <c r="E742" s="66"/>
      <c r="F742" s="66"/>
      <c r="G742" s="66"/>
      <c r="H742" s="67"/>
      <c r="I742" s="66"/>
      <c r="J742" s="66"/>
      <c r="K742" s="66"/>
      <c r="N742" s="3"/>
      <c r="O742" s="3"/>
    </row>
    <row r="743" spans="2:15" ht="14.25" customHeight="1" x14ac:dyDescent="0.45">
      <c r="B743" s="66"/>
      <c r="C743" s="66"/>
      <c r="D743" s="66"/>
      <c r="E743" s="66"/>
      <c r="F743" s="66"/>
      <c r="G743" s="66"/>
      <c r="H743" s="67"/>
      <c r="I743" s="66"/>
      <c r="J743" s="66"/>
      <c r="K743" s="66"/>
      <c r="N743" s="3"/>
      <c r="O743" s="3"/>
    </row>
    <row r="744" spans="2:15" ht="14.25" customHeight="1" x14ac:dyDescent="0.45">
      <c r="B744" s="66"/>
      <c r="C744" s="66"/>
      <c r="D744" s="66"/>
      <c r="E744" s="66"/>
      <c r="F744" s="66"/>
      <c r="G744" s="66"/>
      <c r="H744" s="67"/>
      <c r="I744" s="66"/>
      <c r="J744" s="66"/>
      <c r="K744" s="66"/>
      <c r="N744" s="3"/>
      <c r="O744" s="3"/>
    </row>
    <row r="745" spans="2:15" ht="14.25" customHeight="1" x14ac:dyDescent="0.45">
      <c r="B745" s="66"/>
      <c r="C745" s="66"/>
      <c r="D745" s="66"/>
      <c r="E745" s="66"/>
      <c r="F745" s="66"/>
      <c r="G745" s="66"/>
      <c r="H745" s="67"/>
      <c r="I745" s="66"/>
      <c r="J745" s="66"/>
      <c r="K745" s="66"/>
      <c r="N745" s="3"/>
      <c r="O745" s="3"/>
    </row>
    <row r="746" spans="2:15" ht="14.25" customHeight="1" x14ac:dyDescent="0.45">
      <c r="B746" s="66"/>
      <c r="C746" s="66"/>
      <c r="D746" s="66"/>
      <c r="E746" s="66"/>
      <c r="F746" s="66"/>
      <c r="G746" s="66"/>
      <c r="H746" s="67"/>
      <c r="I746" s="66"/>
      <c r="J746" s="66"/>
      <c r="K746" s="66"/>
      <c r="N746" s="3"/>
      <c r="O746" s="3"/>
    </row>
    <row r="747" spans="2:15" ht="14.25" customHeight="1" x14ac:dyDescent="0.45">
      <c r="B747" s="66"/>
      <c r="C747" s="66"/>
      <c r="D747" s="66"/>
      <c r="E747" s="66"/>
      <c r="F747" s="66"/>
      <c r="G747" s="66"/>
      <c r="H747" s="67"/>
      <c r="I747" s="66"/>
      <c r="J747" s="66"/>
      <c r="K747" s="66"/>
      <c r="N747" s="3"/>
      <c r="O747" s="3"/>
    </row>
    <row r="748" spans="2:15" ht="14.25" customHeight="1" x14ac:dyDescent="0.45">
      <c r="B748" s="66"/>
      <c r="C748" s="66"/>
      <c r="D748" s="66"/>
      <c r="E748" s="66"/>
      <c r="F748" s="66"/>
      <c r="G748" s="66"/>
      <c r="H748" s="67"/>
      <c r="I748" s="66"/>
      <c r="J748" s="66"/>
      <c r="K748" s="66"/>
      <c r="N748" s="3"/>
      <c r="O748" s="3"/>
    </row>
    <row r="749" spans="2:15" ht="14.25" customHeight="1" x14ac:dyDescent="0.45">
      <c r="B749" s="66"/>
      <c r="C749" s="66"/>
      <c r="D749" s="66"/>
      <c r="E749" s="66"/>
      <c r="F749" s="66"/>
      <c r="G749" s="66"/>
      <c r="H749" s="67"/>
      <c r="I749" s="66"/>
      <c r="J749" s="66"/>
      <c r="K749" s="66"/>
      <c r="N749" s="3"/>
      <c r="O749" s="3"/>
    </row>
    <row r="750" spans="2:15" ht="14.25" customHeight="1" x14ac:dyDescent="0.45">
      <c r="B750" s="66"/>
      <c r="C750" s="66"/>
      <c r="D750" s="66"/>
      <c r="E750" s="66"/>
      <c r="F750" s="66"/>
      <c r="G750" s="66"/>
      <c r="H750" s="67"/>
      <c r="I750" s="66"/>
      <c r="J750" s="66"/>
      <c r="K750" s="66"/>
      <c r="N750" s="3"/>
      <c r="O750" s="3"/>
    </row>
    <row r="751" spans="2:15" ht="14.25" customHeight="1" x14ac:dyDescent="0.45">
      <c r="B751" s="66"/>
      <c r="C751" s="66"/>
      <c r="D751" s="66"/>
      <c r="E751" s="66"/>
      <c r="F751" s="66"/>
      <c r="G751" s="66"/>
      <c r="H751" s="67"/>
      <c r="I751" s="66"/>
      <c r="J751" s="66"/>
      <c r="K751" s="66"/>
      <c r="N751" s="3"/>
      <c r="O751" s="3"/>
    </row>
    <row r="752" spans="2:15" ht="14.25" customHeight="1" x14ac:dyDescent="0.45">
      <c r="B752" s="66"/>
      <c r="C752" s="66"/>
      <c r="D752" s="66"/>
      <c r="E752" s="66"/>
      <c r="F752" s="66"/>
      <c r="G752" s="66"/>
      <c r="H752" s="67"/>
      <c r="I752" s="66"/>
      <c r="J752" s="66"/>
      <c r="K752" s="66"/>
      <c r="N752" s="3"/>
      <c r="O752" s="3"/>
    </row>
    <row r="753" spans="2:15" ht="14.25" customHeight="1" x14ac:dyDescent="0.45">
      <c r="B753" s="66"/>
      <c r="C753" s="66"/>
      <c r="D753" s="66"/>
      <c r="E753" s="66"/>
      <c r="F753" s="66"/>
      <c r="G753" s="66"/>
      <c r="H753" s="67"/>
      <c r="I753" s="66"/>
      <c r="J753" s="66"/>
      <c r="K753" s="66"/>
      <c r="N753" s="3"/>
      <c r="O753" s="3"/>
    </row>
    <row r="754" spans="2:15" ht="14.25" customHeight="1" x14ac:dyDescent="0.45">
      <c r="B754" s="66"/>
      <c r="C754" s="66"/>
      <c r="D754" s="66"/>
      <c r="E754" s="66"/>
      <c r="F754" s="66"/>
      <c r="G754" s="66"/>
      <c r="H754" s="67"/>
      <c r="I754" s="66"/>
      <c r="J754" s="66"/>
      <c r="K754" s="66"/>
      <c r="N754" s="3"/>
      <c r="O754" s="3"/>
    </row>
    <row r="755" spans="2:15" ht="14.25" customHeight="1" x14ac:dyDescent="0.45">
      <c r="B755" s="66"/>
      <c r="C755" s="66"/>
      <c r="D755" s="66"/>
      <c r="E755" s="66"/>
      <c r="F755" s="66"/>
      <c r="G755" s="66"/>
      <c r="H755" s="67"/>
      <c r="I755" s="66"/>
      <c r="J755" s="66"/>
      <c r="K755" s="66"/>
      <c r="N755" s="3"/>
      <c r="O755" s="3"/>
    </row>
    <row r="756" spans="2:15" ht="14.25" customHeight="1" x14ac:dyDescent="0.45">
      <c r="B756" s="66"/>
      <c r="C756" s="66"/>
      <c r="D756" s="66"/>
      <c r="E756" s="66"/>
      <c r="F756" s="66"/>
      <c r="G756" s="66"/>
      <c r="H756" s="67"/>
      <c r="I756" s="66"/>
      <c r="J756" s="66"/>
      <c r="K756" s="66"/>
      <c r="N756" s="3"/>
      <c r="O756" s="3"/>
    </row>
    <row r="757" spans="2:15" ht="14.25" customHeight="1" x14ac:dyDescent="0.45">
      <c r="B757" s="66"/>
      <c r="C757" s="66"/>
      <c r="D757" s="66"/>
      <c r="E757" s="66"/>
      <c r="F757" s="66"/>
      <c r="G757" s="66"/>
      <c r="H757" s="67"/>
      <c r="I757" s="66"/>
      <c r="J757" s="66"/>
      <c r="K757" s="66"/>
      <c r="N757" s="3"/>
      <c r="O757" s="3"/>
    </row>
    <row r="758" spans="2:15" ht="14.25" customHeight="1" x14ac:dyDescent="0.45">
      <c r="B758" s="66"/>
      <c r="C758" s="66"/>
      <c r="D758" s="66"/>
      <c r="E758" s="66"/>
      <c r="F758" s="66"/>
      <c r="G758" s="66"/>
      <c r="H758" s="67"/>
      <c r="I758" s="66"/>
      <c r="J758" s="66"/>
      <c r="K758" s="66"/>
      <c r="N758" s="3"/>
      <c r="O758" s="3"/>
    </row>
    <row r="759" spans="2:15" ht="14.25" customHeight="1" x14ac:dyDescent="0.45">
      <c r="B759" s="66"/>
      <c r="C759" s="66"/>
      <c r="D759" s="66"/>
      <c r="E759" s="66"/>
      <c r="F759" s="66"/>
      <c r="G759" s="66"/>
      <c r="H759" s="67"/>
      <c r="I759" s="66"/>
      <c r="J759" s="66"/>
      <c r="K759" s="66"/>
      <c r="N759" s="3"/>
      <c r="O759" s="3"/>
    </row>
    <row r="760" spans="2:15" ht="14.25" customHeight="1" x14ac:dyDescent="0.45">
      <c r="B760" s="66"/>
      <c r="C760" s="66"/>
      <c r="D760" s="66"/>
      <c r="E760" s="66"/>
      <c r="F760" s="66"/>
      <c r="G760" s="66"/>
      <c r="H760" s="67"/>
      <c r="I760" s="66"/>
      <c r="J760" s="66"/>
      <c r="K760" s="66"/>
      <c r="N760" s="3"/>
      <c r="O760" s="3"/>
    </row>
    <row r="761" spans="2:15" ht="14.25" customHeight="1" x14ac:dyDescent="0.45">
      <c r="B761" s="66"/>
      <c r="C761" s="66"/>
      <c r="D761" s="66"/>
      <c r="E761" s="66"/>
      <c r="F761" s="66"/>
      <c r="G761" s="66"/>
      <c r="H761" s="67"/>
      <c r="I761" s="66"/>
      <c r="J761" s="66"/>
      <c r="K761" s="66"/>
      <c r="N761" s="3"/>
      <c r="O761" s="3"/>
    </row>
    <row r="762" spans="2:15" ht="14.25" customHeight="1" x14ac:dyDescent="0.45">
      <c r="B762" s="66"/>
      <c r="C762" s="66"/>
      <c r="D762" s="66"/>
      <c r="E762" s="66"/>
      <c r="F762" s="66"/>
      <c r="G762" s="66"/>
      <c r="H762" s="67"/>
      <c r="I762" s="66"/>
      <c r="J762" s="66"/>
      <c r="K762" s="66"/>
      <c r="N762" s="3"/>
      <c r="O762" s="3"/>
    </row>
    <row r="763" spans="2:15" ht="14.25" customHeight="1" x14ac:dyDescent="0.45">
      <c r="B763" s="66"/>
      <c r="C763" s="66"/>
      <c r="D763" s="66"/>
      <c r="E763" s="66"/>
      <c r="F763" s="66"/>
      <c r="G763" s="66"/>
      <c r="H763" s="67"/>
      <c r="I763" s="66"/>
      <c r="J763" s="66"/>
      <c r="K763" s="66"/>
      <c r="N763" s="3"/>
      <c r="O763" s="3"/>
    </row>
    <row r="764" spans="2:15" ht="14.25" customHeight="1" x14ac:dyDescent="0.45">
      <c r="B764" s="66"/>
      <c r="C764" s="66"/>
      <c r="D764" s="66"/>
      <c r="E764" s="66"/>
      <c r="F764" s="66"/>
      <c r="G764" s="66"/>
      <c r="H764" s="67"/>
      <c r="I764" s="66"/>
      <c r="J764" s="66"/>
      <c r="K764" s="66"/>
      <c r="N764" s="3"/>
      <c r="O764" s="3"/>
    </row>
    <row r="765" spans="2:15" ht="14.25" customHeight="1" x14ac:dyDescent="0.45">
      <c r="B765" s="66"/>
      <c r="C765" s="66"/>
      <c r="D765" s="66"/>
      <c r="E765" s="66"/>
      <c r="F765" s="66"/>
      <c r="G765" s="66"/>
      <c r="H765" s="67"/>
      <c r="I765" s="66"/>
      <c r="J765" s="66"/>
      <c r="K765" s="66"/>
      <c r="N765" s="3"/>
      <c r="O765" s="3"/>
    </row>
    <row r="766" spans="2:15" ht="14.25" customHeight="1" x14ac:dyDescent="0.45">
      <c r="B766" s="66"/>
      <c r="C766" s="66"/>
      <c r="D766" s="66"/>
      <c r="E766" s="66"/>
      <c r="F766" s="66"/>
      <c r="G766" s="66"/>
      <c r="H766" s="67"/>
      <c r="I766" s="66"/>
      <c r="J766" s="66"/>
      <c r="K766" s="66"/>
      <c r="N766" s="3"/>
      <c r="O766" s="3"/>
    </row>
    <row r="767" spans="2:15" ht="14.25" customHeight="1" x14ac:dyDescent="0.45">
      <c r="B767" s="66"/>
      <c r="C767" s="66"/>
      <c r="D767" s="66"/>
      <c r="E767" s="66"/>
      <c r="F767" s="66"/>
      <c r="G767" s="66"/>
      <c r="H767" s="67"/>
      <c r="I767" s="66"/>
      <c r="J767" s="66"/>
      <c r="K767" s="66"/>
      <c r="N767" s="3"/>
      <c r="O767" s="3"/>
    </row>
    <row r="768" spans="2:15" ht="14.25" customHeight="1" x14ac:dyDescent="0.45">
      <c r="B768" s="66"/>
      <c r="C768" s="66"/>
      <c r="D768" s="66"/>
      <c r="E768" s="66"/>
      <c r="F768" s="66"/>
      <c r="G768" s="66"/>
      <c r="H768" s="67"/>
      <c r="I768" s="66"/>
      <c r="J768" s="66"/>
      <c r="K768" s="66"/>
      <c r="N768" s="3"/>
      <c r="O768" s="3"/>
    </row>
    <row r="769" spans="2:15" ht="14.25" customHeight="1" x14ac:dyDescent="0.45">
      <c r="B769" s="66"/>
      <c r="C769" s="66"/>
      <c r="D769" s="66"/>
      <c r="E769" s="66"/>
      <c r="F769" s="66"/>
      <c r="G769" s="66"/>
      <c r="H769" s="67"/>
      <c r="I769" s="66"/>
      <c r="J769" s="66"/>
      <c r="K769" s="66"/>
      <c r="N769" s="3"/>
      <c r="O769" s="3"/>
    </row>
    <row r="770" spans="2:15" ht="14.25" customHeight="1" x14ac:dyDescent="0.45">
      <c r="B770" s="66"/>
      <c r="C770" s="66"/>
      <c r="D770" s="66"/>
      <c r="E770" s="66"/>
      <c r="F770" s="66"/>
      <c r="G770" s="66"/>
      <c r="H770" s="67"/>
      <c r="I770" s="66"/>
      <c r="J770" s="66"/>
      <c r="K770" s="66"/>
      <c r="N770" s="3"/>
      <c r="O770" s="3"/>
    </row>
    <row r="771" spans="2:15" ht="14.25" customHeight="1" x14ac:dyDescent="0.45">
      <c r="B771" s="66"/>
      <c r="C771" s="66"/>
      <c r="D771" s="66"/>
      <c r="E771" s="66"/>
      <c r="F771" s="66"/>
      <c r="G771" s="66"/>
      <c r="H771" s="67"/>
      <c r="I771" s="66"/>
      <c r="J771" s="66"/>
      <c r="K771" s="66"/>
      <c r="N771" s="3"/>
      <c r="O771" s="3"/>
    </row>
    <row r="772" spans="2:15" ht="14.25" customHeight="1" x14ac:dyDescent="0.45">
      <c r="B772" s="66"/>
      <c r="C772" s="66"/>
      <c r="D772" s="66"/>
      <c r="E772" s="66"/>
      <c r="F772" s="66"/>
      <c r="G772" s="66"/>
      <c r="H772" s="67"/>
      <c r="I772" s="66"/>
      <c r="J772" s="66"/>
      <c r="K772" s="66"/>
      <c r="N772" s="3"/>
      <c r="O772" s="3"/>
    </row>
    <row r="773" spans="2:15" ht="14.25" customHeight="1" x14ac:dyDescent="0.45">
      <c r="B773" s="66"/>
      <c r="C773" s="66"/>
      <c r="D773" s="66"/>
      <c r="E773" s="66"/>
      <c r="F773" s="66"/>
      <c r="G773" s="66"/>
      <c r="H773" s="67"/>
      <c r="I773" s="66"/>
      <c r="J773" s="66"/>
      <c r="K773" s="66"/>
      <c r="N773" s="3"/>
      <c r="O773" s="3"/>
    </row>
    <row r="774" spans="2:15" ht="14.25" customHeight="1" x14ac:dyDescent="0.45">
      <c r="B774" s="66"/>
      <c r="C774" s="66"/>
      <c r="D774" s="66"/>
      <c r="E774" s="66"/>
      <c r="F774" s="66"/>
      <c r="G774" s="66"/>
      <c r="H774" s="67"/>
      <c r="I774" s="66"/>
      <c r="J774" s="66"/>
      <c r="K774" s="66"/>
      <c r="N774" s="3"/>
      <c r="O774" s="3"/>
    </row>
    <row r="775" spans="2:15" ht="14.25" customHeight="1" x14ac:dyDescent="0.45">
      <c r="B775" s="66"/>
      <c r="C775" s="66"/>
      <c r="D775" s="66"/>
      <c r="E775" s="66"/>
      <c r="F775" s="66"/>
      <c r="G775" s="66"/>
      <c r="H775" s="67"/>
      <c r="I775" s="66"/>
      <c r="J775" s="66"/>
      <c r="K775" s="66"/>
      <c r="N775" s="3"/>
      <c r="O775" s="3"/>
    </row>
    <row r="776" spans="2:15" ht="14.25" customHeight="1" x14ac:dyDescent="0.45">
      <c r="B776" s="66"/>
      <c r="C776" s="66"/>
      <c r="D776" s="66"/>
      <c r="E776" s="66"/>
      <c r="F776" s="66"/>
      <c r="G776" s="66"/>
      <c r="H776" s="67"/>
      <c r="I776" s="66"/>
      <c r="J776" s="66"/>
      <c r="K776" s="66"/>
      <c r="N776" s="3"/>
      <c r="O776" s="3"/>
    </row>
    <row r="777" spans="2:15" ht="14.25" customHeight="1" x14ac:dyDescent="0.45">
      <c r="B777" s="66"/>
      <c r="C777" s="66"/>
      <c r="D777" s="66"/>
      <c r="E777" s="66"/>
      <c r="F777" s="66"/>
      <c r="G777" s="66"/>
      <c r="H777" s="67"/>
      <c r="I777" s="66"/>
      <c r="J777" s="66"/>
      <c r="K777" s="66"/>
      <c r="N777" s="3"/>
      <c r="O777" s="3"/>
    </row>
    <row r="778" spans="2:15" ht="14.25" customHeight="1" x14ac:dyDescent="0.45">
      <c r="B778" s="66"/>
      <c r="C778" s="66"/>
      <c r="D778" s="66"/>
      <c r="E778" s="66"/>
      <c r="F778" s="66"/>
      <c r="G778" s="66"/>
      <c r="H778" s="67"/>
      <c r="I778" s="66"/>
      <c r="J778" s="66"/>
      <c r="K778" s="66"/>
      <c r="N778" s="3"/>
      <c r="O778" s="3"/>
    </row>
    <row r="779" spans="2:15" ht="14.25" customHeight="1" x14ac:dyDescent="0.45">
      <c r="B779" s="66"/>
      <c r="C779" s="66"/>
      <c r="D779" s="66"/>
      <c r="E779" s="66"/>
      <c r="F779" s="66"/>
      <c r="G779" s="66"/>
      <c r="H779" s="67"/>
      <c r="I779" s="66"/>
      <c r="J779" s="66"/>
      <c r="K779" s="66"/>
      <c r="N779" s="3"/>
      <c r="O779" s="3"/>
    </row>
    <row r="780" spans="2:15" ht="14.25" customHeight="1" x14ac:dyDescent="0.45">
      <c r="B780" s="66"/>
      <c r="C780" s="66"/>
      <c r="D780" s="66"/>
      <c r="E780" s="66"/>
      <c r="F780" s="66"/>
      <c r="G780" s="66"/>
      <c r="H780" s="67"/>
      <c r="I780" s="66"/>
      <c r="J780" s="66"/>
      <c r="K780" s="66"/>
      <c r="N780" s="3"/>
      <c r="O780" s="3"/>
    </row>
    <row r="781" spans="2:15" ht="14.25" customHeight="1" x14ac:dyDescent="0.45">
      <c r="B781" s="66"/>
      <c r="C781" s="66"/>
      <c r="D781" s="66"/>
      <c r="E781" s="66"/>
      <c r="F781" s="66"/>
      <c r="G781" s="66"/>
      <c r="H781" s="67"/>
      <c r="I781" s="66"/>
      <c r="J781" s="66"/>
      <c r="K781" s="66"/>
      <c r="N781" s="3"/>
      <c r="O781" s="3"/>
    </row>
    <row r="782" spans="2:15" ht="14.25" customHeight="1" x14ac:dyDescent="0.45">
      <c r="B782" s="66"/>
      <c r="C782" s="66"/>
      <c r="D782" s="66"/>
      <c r="E782" s="66"/>
      <c r="F782" s="66"/>
      <c r="G782" s="66"/>
      <c r="H782" s="67"/>
      <c r="I782" s="66"/>
      <c r="J782" s="66"/>
      <c r="K782" s="66"/>
      <c r="N782" s="3"/>
      <c r="O782" s="3"/>
    </row>
    <row r="783" spans="2:15" ht="14.25" customHeight="1" x14ac:dyDescent="0.45">
      <c r="B783" s="66"/>
      <c r="C783" s="66"/>
      <c r="D783" s="66"/>
      <c r="E783" s="66"/>
      <c r="F783" s="66"/>
      <c r="G783" s="66"/>
      <c r="H783" s="67"/>
      <c r="I783" s="66"/>
      <c r="J783" s="66"/>
      <c r="K783" s="66"/>
      <c r="N783" s="3"/>
      <c r="O783" s="3"/>
    </row>
    <row r="784" spans="2:15" ht="14.25" customHeight="1" x14ac:dyDescent="0.45">
      <c r="B784" s="66"/>
      <c r="C784" s="66"/>
      <c r="D784" s="66"/>
      <c r="E784" s="66"/>
      <c r="F784" s="66"/>
      <c r="G784" s="66"/>
      <c r="H784" s="67"/>
      <c r="I784" s="66"/>
      <c r="J784" s="66"/>
      <c r="K784" s="66"/>
      <c r="N784" s="3"/>
      <c r="O784" s="3"/>
    </row>
    <row r="785" spans="2:15" ht="14.25" customHeight="1" x14ac:dyDescent="0.45">
      <c r="B785" s="66"/>
      <c r="C785" s="66"/>
      <c r="D785" s="66"/>
      <c r="E785" s="66"/>
      <c r="F785" s="66"/>
      <c r="G785" s="66"/>
      <c r="H785" s="67"/>
      <c r="I785" s="66"/>
      <c r="J785" s="66"/>
      <c r="K785" s="66"/>
      <c r="N785" s="3"/>
      <c r="O785" s="3"/>
    </row>
    <row r="786" spans="2:15" ht="14.25" customHeight="1" x14ac:dyDescent="0.45">
      <c r="B786" s="66"/>
      <c r="C786" s="66"/>
      <c r="D786" s="66"/>
      <c r="E786" s="66"/>
      <c r="F786" s="66"/>
      <c r="G786" s="66"/>
      <c r="H786" s="67"/>
      <c r="I786" s="66"/>
      <c r="J786" s="66"/>
      <c r="K786" s="66"/>
      <c r="N786" s="3"/>
      <c r="O786" s="3"/>
    </row>
    <row r="787" spans="2:15" ht="14.25" customHeight="1" x14ac:dyDescent="0.45">
      <c r="B787" s="66"/>
      <c r="C787" s="66"/>
      <c r="D787" s="66"/>
      <c r="E787" s="66"/>
      <c r="F787" s="66"/>
      <c r="G787" s="66"/>
      <c r="H787" s="67"/>
      <c r="I787" s="66"/>
      <c r="J787" s="66"/>
      <c r="K787" s="66"/>
      <c r="N787" s="3"/>
      <c r="O787" s="3"/>
    </row>
    <row r="788" spans="2:15" ht="14.25" customHeight="1" x14ac:dyDescent="0.45">
      <c r="B788" s="66"/>
      <c r="C788" s="66"/>
      <c r="D788" s="66"/>
      <c r="E788" s="66"/>
      <c r="F788" s="66"/>
      <c r="G788" s="66"/>
      <c r="H788" s="67"/>
      <c r="I788" s="66"/>
      <c r="J788" s="66"/>
      <c r="K788" s="66"/>
      <c r="N788" s="3"/>
      <c r="O788" s="3"/>
    </row>
    <row r="789" spans="2:15" ht="14.25" customHeight="1" x14ac:dyDescent="0.45">
      <c r="B789" s="66"/>
      <c r="C789" s="66"/>
      <c r="D789" s="66"/>
      <c r="E789" s="66"/>
      <c r="F789" s="66"/>
      <c r="G789" s="66"/>
      <c r="H789" s="67"/>
      <c r="I789" s="66"/>
      <c r="J789" s="66"/>
      <c r="K789" s="66"/>
      <c r="N789" s="3"/>
      <c r="O789" s="3"/>
    </row>
    <row r="790" spans="2:15" ht="14.25" customHeight="1" x14ac:dyDescent="0.45">
      <c r="B790" s="66"/>
      <c r="C790" s="66"/>
      <c r="D790" s="66"/>
      <c r="E790" s="66"/>
      <c r="F790" s="66"/>
      <c r="G790" s="66"/>
      <c r="H790" s="67"/>
      <c r="I790" s="66"/>
      <c r="J790" s="66"/>
      <c r="K790" s="66"/>
      <c r="N790" s="3"/>
      <c r="O790" s="3"/>
    </row>
    <row r="791" spans="2:15" ht="14.25" customHeight="1" x14ac:dyDescent="0.45">
      <c r="B791" s="66"/>
      <c r="C791" s="66"/>
      <c r="D791" s="66"/>
      <c r="E791" s="66"/>
      <c r="F791" s="66"/>
      <c r="G791" s="66"/>
      <c r="H791" s="67"/>
      <c r="I791" s="66"/>
      <c r="J791" s="66"/>
      <c r="K791" s="66"/>
      <c r="N791" s="3"/>
      <c r="O791" s="3"/>
    </row>
    <row r="792" spans="2:15" ht="14.25" customHeight="1" x14ac:dyDescent="0.45">
      <c r="B792" s="66"/>
      <c r="C792" s="66"/>
      <c r="D792" s="66"/>
      <c r="E792" s="66"/>
      <c r="F792" s="66"/>
      <c r="G792" s="66"/>
      <c r="H792" s="67"/>
      <c r="I792" s="66"/>
      <c r="J792" s="66"/>
      <c r="K792" s="66"/>
      <c r="N792" s="3"/>
      <c r="O792" s="3"/>
    </row>
    <row r="793" spans="2:15" ht="14.25" customHeight="1" x14ac:dyDescent="0.45">
      <c r="B793" s="66"/>
      <c r="C793" s="66"/>
      <c r="D793" s="66"/>
      <c r="E793" s="66"/>
      <c r="F793" s="66"/>
      <c r="G793" s="66"/>
      <c r="H793" s="67"/>
      <c r="I793" s="66"/>
      <c r="J793" s="66"/>
      <c r="K793" s="66"/>
      <c r="N793" s="3"/>
      <c r="O793" s="3"/>
    </row>
    <row r="794" spans="2:15" ht="14.25" customHeight="1" x14ac:dyDescent="0.45">
      <c r="B794" s="66"/>
      <c r="C794" s="66"/>
      <c r="D794" s="66"/>
      <c r="E794" s="66"/>
      <c r="F794" s="66"/>
      <c r="G794" s="66"/>
      <c r="H794" s="67"/>
      <c r="I794" s="66"/>
      <c r="J794" s="66"/>
      <c r="K794" s="66"/>
      <c r="N794" s="3"/>
      <c r="O794" s="3"/>
    </row>
    <row r="795" spans="2:15" ht="14.25" customHeight="1" x14ac:dyDescent="0.45">
      <c r="B795" s="66"/>
      <c r="C795" s="66"/>
      <c r="D795" s="66"/>
      <c r="E795" s="66"/>
      <c r="F795" s="66"/>
      <c r="G795" s="66"/>
      <c r="H795" s="67"/>
      <c r="I795" s="66"/>
      <c r="J795" s="66"/>
      <c r="K795" s="66"/>
      <c r="N795" s="3"/>
      <c r="O795" s="3"/>
    </row>
    <row r="796" spans="2:15" ht="14.25" customHeight="1" x14ac:dyDescent="0.45">
      <c r="B796" s="66"/>
      <c r="C796" s="66"/>
      <c r="D796" s="66"/>
      <c r="E796" s="66"/>
      <c r="F796" s="66"/>
      <c r="G796" s="66"/>
      <c r="H796" s="67"/>
      <c r="I796" s="66"/>
      <c r="J796" s="66"/>
      <c r="K796" s="66"/>
      <c r="N796" s="3"/>
      <c r="O796" s="3"/>
    </row>
    <row r="797" spans="2:15" ht="14.25" customHeight="1" x14ac:dyDescent="0.45">
      <c r="B797" s="66"/>
      <c r="C797" s="66"/>
      <c r="D797" s="66"/>
      <c r="E797" s="66"/>
      <c r="F797" s="66"/>
      <c r="G797" s="66"/>
      <c r="H797" s="67"/>
      <c r="I797" s="66"/>
      <c r="J797" s="66"/>
      <c r="K797" s="66"/>
      <c r="N797" s="3"/>
      <c r="O797" s="3"/>
    </row>
    <row r="798" spans="2:15" ht="14.25" customHeight="1" x14ac:dyDescent="0.45">
      <c r="B798" s="66"/>
      <c r="C798" s="66"/>
      <c r="D798" s="66"/>
      <c r="E798" s="66"/>
      <c r="F798" s="66"/>
      <c r="G798" s="66"/>
      <c r="H798" s="67"/>
      <c r="I798" s="66"/>
      <c r="J798" s="66"/>
      <c r="K798" s="66"/>
      <c r="N798" s="3"/>
      <c r="O798" s="3"/>
    </row>
    <row r="799" spans="2:15" ht="14.25" customHeight="1" x14ac:dyDescent="0.45">
      <c r="B799" s="66"/>
      <c r="C799" s="66"/>
      <c r="D799" s="66"/>
      <c r="E799" s="66"/>
      <c r="F799" s="66"/>
      <c r="G799" s="66"/>
      <c r="H799" s="67"/>
      <c r="I799" s="66"/>
      <c r="J799" s="66"/>
      <c r="K799" s="66"/>
      <c r="N799" s="3"/>
      <c r="O799" s="3"/>
    </row>
    <row r="800" spans="2:15" ht="14.25" customHeight="1" x14ac:dyDescent="0.45">
      <c r="B800" s="66"/>
      <c r="C800" s="66"/>
      <c r="D800" s="66"/>
      <c r="E800" s="66"/>
      <c r="F800" s="66"/>
      <c r="G800" s="66"/>
      <c r="H800" s="67"/>
      <c r="I800" s="66"/>
      <c r="J800" s="66"/>
      <c r="K800" s="66"/>
      <c r="N800" s="3"/>
      <c r="O800" s="3"/>
    </row>
    <row r="801" spans="2:15" ht="14.25" customHeight="1" x14ac:dyDescent="0.45">
      <c r="B801" s="66"/>
      <c r="C801" s="66"/>
      <c r="D801" s="66"/>
      <c r="E801" s="66"/>
      <c r="F801" s="66"/>
      <c r="G801" s="66"/>
      <c r="H801" s="67"/>
      <c r="I801" s="66"/>
      <c r="J801" s="66"/>
      <c r="K801" s="66"/>
      <c r="N801" s="3"/>
      <c r="O801" s="3"/>
    </row>
    <row r="802" spans="2:15" ht="14.25" customHeight="1" x14ac:dyDescent="0.45">
      <c r="B802" s="66"/>
      <c r="C802" s="66"/>
      <c r="D802" s="66"/>
      <c r="E802" s="66"/>
      <c r="F802" s="66"/>
      <c r="G802" s="66"/>
      <c r="H802" s="67"/>
      <c r="I802" s="66"/>
      <c r="J802" s="66"/>
      <c r="K802" s="66"/>
      <c r="N802" s="3"/>
      <c r="O802" s="3"/>
    </row>
    <row r="803" spans="2:15" ht="14.25" customHeight="1" x14ac:dyDescent="0.45">
      <c r="B803" s="66"/>
      <c r="C803" s="66"/>
      <c r="D803" s="66"/>
      <c r="E803" s="66"/>
      <c r="F803" s="66"/>
      <c r="G803" s="66"/>
      <c r="H803" s="67"/>
      <c r="I803" s="66"/>
      <c r="J803" s="66"/>
      <c r="K803" s="66"/>
      <c r="N803" s="3"/>
      <c r="O803" s="3"/>
    </row>
    <row r="804" spans="2:15" ht="14.25" customHeight="1" x14ac:dyDescent="0.45">
      <c r="B804" s="66"/>
      <c r="C804" s="66"/>
      <c r="D804" s="66"/>
      <c r="E804" s="66"/>
      <c r="F804" s="66"/>
      <c r="G804" s="66"/>
      <c r="H804" s="67"/>
      <c r="I804" s="66"/>
      <c r="J804" s="66"/>
      <c r="K804" s="66"/>
      <c r="N804" s="3"/>
      <c r="O804" s="3"/>
    </row>
    <row r="805" spans="2:15" ht="14.25" customHeight="1" x14ac:dyDescent="0.45">
      <c r="B805" s="66"/>
      <c r="C805" s="66"/>
      <c r="D805" s="66"/>
      <c r="E805" s="66"/>
      <c r="F805" s="66"/>
      <c r="G805" s="66"/>
      <c r="H805" s="67"/>
      <c r="I805" s="66"/>
      <c r="J805" s="66"/>
      <c r="K805" s="66"/>
      <c r="N805" s="3"/>
      <c r="O805" s="3"/>
    </row>
    <row r="806" spans="2:15" ht="14.25" customHeight="1" x14ac:dyDescent="0.45">
      <c r="B806" s="66"/>
      <c r="C806" s="66"/>
      <c r="D806" s="66"/>
      <c r="E806" s="66"/>
      <c r="F806" s="66"/>
      <c r="G806" s="66"/>
      <c r="H806" s="67"/>
      <c r="I806" s="66"/>
      <c r="J806" s="66"/>
      <c r="K806" s="66"/>
      <c r="N806" s="3"/>
      <c r="O806" s="3"/>
    </row>
    <row r="807" spans="2:15" ht="14.25" customHeight="1" x14ac:dyDescent="0.45">
      <c r="B807" s="66"/>
      <c r="C807" s="66"/>
      <c r="D807" s="66"/>
      <c r="E807" s="66"/>
      <c r="F807" s="66"/>
      <c r="G807" s="66"/>
      <c r="H807" s="67"/>
      <c r="I807" s="66"/>
      <c r="J807" s="66"/>
      <c r="K807" s="66"/>
      <c r="N807" s="3"/>
      <c r="O807" s="3"/>
    </row>
    <row r="808" spans="2:15" ht="14.25" customHeight="1" x14ac:dyDescent="0.45">
      <c r="B808" s="66"/>
      <c r="C808" s="66"/>
      <c r="D808" s="66"/>
      <c r="E808" s="66"/>
      <c r="F808" s="66"/>
      <c r="G808" s="66"/>
      <c r="H808" s="67"/>
      <c r="I808" s="66"/>
      <c r="J808" s="66"/>
      <c r="K808" s="66"/>
      <c r="N808" s="3"/>
      <c r="O808" s="3"/>
    </row>
    <row r="809" spans="2:15" ht="14.25" customHeight="1" x14ac:dyDescent="0.45">
      <c r="B809" s="66"/>
      <c r="C809" s="66"/>
      <c r="D809" s="66"/>
      <c r="E809" s="66"/>
      <c r="F809" s="66"/>
      <c r="G809" s="66"/>
      <c r="H809" s="67"/>
      <c r="I809" s="66"/>
      <c r="J809" s="66"/>
      <c r="K809" s="66"/>
      <c r="N809" s="3"/>
      <c r="O809" s="3"/>
    </row>
    <row r="810" spans="2:15" ht="14.25" customHeight="1" x14ac:dyDescent="0.45">
      <c r="B810" s="66"/>
      <c r="C810" s="66"/>
      <c r="D810" s="66"/>
      <c r="E810" s="66"/>
      <c r="F810" s="66"/>
      <c r="G810" s="66"/>
      <c r="H810" s="67"/>
      <c r="I810" s="66"/>
      <c r="J810" s="66"/>
      <c r="K810" s="66"/>
      <c r="N810" s="3"/>
      <c r="O810" s="3"/>
    </row>
    <row r="811" spans="2:15" ht="14.25" customHeight="1" x14ac:dyDescent="0.45">
      <c r="B811" s="66"/>
      <c r="C811" s="66"/>
      <c r="D811" s="66"/>
      <c r="E811" s="66"/>
      <c r="F811" s="66"/>
      <c r="G811" s="66"/>
      <c r="H811" s="67"/>
      <c r="I811" s="66"/>
      <c r="J811" s="66"/>
      <c r="K811" s="66"/>
      <c r="N811" s="3"/>
      <c r="O811" s="3"/>
    </row>
    <row r="812" spans="2:15" ht="14.25" customHeight="1" x14ac:dyDescent="0.45">
      <c r="B812" s="66"/>
      <c r="C812" s="66"/>
      <c r="D812" s="66"/>
      <c r="E812" s="66"/>
      <c r="F812" s="66"/>
      <c r="G812" s="66"/>
      <c r="H812" s="67"/>
      <c r="I812" s="66"/>
      <c r="J812" s="66"/>
      <c r="K812" s="66"/>
      <c r="N812" s="3"/>
      <c r="O812" s="3"/>
    </row>
    <row r="813" spans="2:15" ht="14.25" customHeight="1" x14ac:dyDescent="0.45">
      <c r="B813" s="66"/>
      <c r="C813" s="66"/>
      <c r="D813" s="66"/>
      <c r="E813" s="66"/>
      <c r="F813" s="66"/>
      <c r="G813" s="66"/>
      <c r="H813" s="67"/>
      <c r="I813" s="66"/>
      <c r="J813" s="66"/>
      <c r="K813" s="66"/>
      <c r="N813" s="3"/>
      <c r="O813" s="3"/>
    </row>
    <row r="814" spans="2:15" ht="14.25" customHeight="1" x14ac:dyDescent="0.45">
      <c r="B814" s="66"/>
      <c r="C814" s="66"/>
      <c r="D814" s="66"/>
      <c r="E814" s="66"/>
      <c r="F814" s="66"/>
      <c r="G814" s="66"/>
      <c r="H814" s="67"/>
      <c r="I814" s="66"/>
      <c r="J814" s="66"/>
      <c r="K814" s="66"/>
      <c r="N814" s="3"/>
      <c r="O814" s="3"/>
    </row>
    <row r="815" spans="2:15" ht="14.25" customHeight="1" x14ac:dyDescent="0.45">
      <c r="B815" s="66"/>
      <c r="C815" s="66"/>
      <c r="D815" s="66"/>
      <c r="E815" s="66"/>
      <c r="F815" s="66"/>
      <c r="G815" s="66"/>
      <c r="H815" s="67"/>
      <c r="I815" s="66"/>
      <c r="J815" s="66"/>
      <c r="K815" s="66"/>
      <c r="N815" s="3"/>
      <c r="O815" s="3"/>
    </row>
    <row r="816" spans="2:15" ht="14.25" customHeight="1" x14ac:dyDescent="0.45">
      <c r="B816" s="66"/>
      <c r="C816" s="66"/>
      <c r="D816" s="66"/>
      <c r="E816" s="66"/>
      <c r="F816" s="66"/>
      <c r="G816" s="66"/>
      <c r="H816" s="67"/>
      <c r="I816" s="66"/>
      <c r="J816" s="66"/>
      <c r="K816" s="66"/>
      <c r="N816" s="3"/>
      <c r="O816" s="3"/>
    </row>
    <row r="817" spans="2:15" ht="14.25" customHeight="1" x14ac:dyDescent="0.45">
      <c r="B817" s="66"/>
      <c r="C817" s="66"/>
      <c r="D817" s="66"/>
      <c r="E817" s="66"/>
      <c r="F817" s="66"/>
      <c r="G817" s="66"/>
      <c r="H817" s="67"/>
      <c r="I817" s="66"/>
      <c r="J817" s="66"/>
      <c r="K817" s="66"/>
      <c r="N817" s="3"/>
      <c r="O817" s="3"/>
    </row>
    <row r="818" spans="2:15" ht="14.25" customHeight="1" x14ac:dyDescent="0.45">
      <c r="B818" s="66"/>
      <c r="C818" s="66"/>
      <c r="D818" s="66"/>
      <c r="E818" s="66"/>
      <c r="F818" s="66"/>
      <c r="G818" s="66"/>
      <c r="H818" s="67"/>
      <c r="I818" s="66"/>
      <c r="J818" s="66"/>
      <c r="K818" s="66"/>
      <c r="N818" s="3"/>
      <c r="O818" s="3"/>
    </row>
    <row r="819" spans="2:15" ht="14.25" customHeight="1" x14ac:dyDescent="0.45">
      <c r="B819" s="66"/>
      <c r="C819" s="66"/>
      <c r="D819" s="66"/>
      <c r="E819" s="66"/>
      <c r="F819" s="66"/>
      <c r="G819" s="66"/>
      <c r="H819" s="67"/>
      <c r="I819" s="66"/>
      <c r="J819" s="66"/>
      <c r="K819" s="66"/>
      <c r="N819" s="3"/>
      <c r="O819" s="3"/>
    </row>
    <row r="820" spans="2:15" ht="14.25" customHeight="1" x14ac:dyDescent="0.45">
      <c r="B820" s="66"/>
      <c r="C820" s="66"/>
      <c r="D820" s="66"/>
      <c r="E820" s="66"/>
      <c r="F820" s="66"/>
      <c r="G820" s="66"/>
      <c r="H820" s="67"/>
      <c r="I820" s="66"/>
      <c r="J820" s="66"/>
      <c r="K820" s="66"/>
      <c r="N820" s="3"/>
      <c r="O820" s="3"/>
    </row>
    <row r="821" spans="2:15" ht="14.25" customHeight="1" x14ac:dyDescent="0.45">
      <c r="B821" s="66"/>
      <c r="C821" s="66"/>
      <c r="D821" s="66"/>
      <c r="E821" s="66"/>
      <c r="F821" s="66"/>
      <c r="G821" s="66"/>
      <c r="H821" s="67"/>
      <c r="I821" s="66"/>
      <c r="J821" s="66"/>
      <c r="K821" s="66"/>
      <c r="N821" s="3"/>
      <c r="O821" s="3"/>
    </row>
    <row r="822" spans="2:15" ht="14.25" customHeight="1" x14ac:dyDescent="0.45">
      <c r="B822" s="66"/>
      <c r="C822" s="66"/>
      <c r="D822" s="66"/>
      <c r="E822" s="66"/>
      <c r="F822" s="66"/>
      <c r="G822" s="66"/>
      <c r="H822" s="67"/>
      <c r="I822" s="66"/>
      <c r="J822" s="66"/>
      <c r="K822" s="66"/>
      <c r="N822" s="3"/>
      <c r="O822" s="3"/>
    </row>
    <row r="823" spans="2:15" ht="14.25" customHeight="1" x14ac:dyDescent="0.45">
      <c r="B823" s="66"/>
      <c r="C823" s="66"/>
      <c r="D823" s="66"/>
      <c r="E823" s="66"/>
      <c r="F823" s="66"/>
      <c r="G823" s="66"/>
      <c r="H823" s="67"/>
      <c r="I823" s="66"/>
      <c r="J823" s="66"/>
      <c r="K823" s="66"/>
      <c r="N823" s="3"/>
      <c r="O823" s="3"/>
    </row>
    <row r="824" spans="2:15" ht="14.25" customHeight="1" x14ac:dyDescent="0.45">
      <c r="B824" s="66"/>
      <c r="C824" s="66"/>
      <c r="D824" s="66"/>
      <c r="E824" s="66"/>
      <c r="F824" s="66"/>
      <c r="G824" s="66"/>
      <c r="H824" s="67"/>
      <c r="I824" s="66"/>
      <c r="J824" s="66"/>
      <c r="K824" s="66"/>
      <c r="N824" s="3"/>
      <c r="O824" s="3"/>
    </row>
    <row r="825" spans="2:15" ht="14.25" customHeight="1" x14ac:dyDescent="0.45">
      <c r="B825" s="66"/>
      <c r="C825" s="66"/>
      <c r="D825" s="66"/>
      <c r="E825" s="66"/>
      <c r="F825" s="66"/>
      <c r="G825" s="66"/>
      <c r="H825" s="67"/>
      <c r="I825" s="66"/>
      <c r="J825" s="66"/>
      <c r="K825" s="66"/>
      <c r="N825" s="3"/>
      <c r="O825" s="3"/>
    </row>
    <row r="826" spans="2:15" ht="14.25" customHeight="1" x14ac:dyDescent="0.45">
      <c r="B826" s="66"/>
      <c r="C826" s="66"/>
      <c r="D826" s="66"/>
      <c r="E826" s="66"/>
      <c r="F826" s="66"/>
      <c r="G826" s="66"/>
      <c r="H826" s="67"/>
      <c r="I826" s="66"/>
      <c r="J826" s="66"/>
      <c r="K826" s="66"/>
      <c r="N826" s="3"/>
      <c r="O826" s="3"/>
    </row>
    <row r="827" spans="2:15" ht="14.25" customHeight="1" x14ac:dyDescent="0.45">
      <c r="B827" s="66"/>
      <c r="C827" s="66"/>
      <c r="D827" s="66"/>
      <c r="E827" s="66"/>
      <c r="F827" s="66"/>
      <c r="G827" s="66"/>
      <c r="H827" s="67"/>
      <c r="I827" s="66"/>
      <c r="J827" s="66"/>
      <c r="K827" s="66"/>
      <c r="N827" s="3"/>
      <c r="O827" s="3"/>
    </row>
    <row r="828" spans="2:15" ht="14.25" customHeight="1" x14ac:dyDescent="0.45">
      <c r="B828" s="66"/>
      <c r="C828" s="66"/>
      <c r="D828" s="66"/>
      <c r="E828" s="66"/>
      <c r="F828" s="66"/>
      <c r="G828" s="66"/>
      <c r="H828" s="67"/>
      <c r="I828" s="66"/>
      <c r="J828" s="66"/>
      <c r="K828" s="66"/>
      <c r="N828" s="3"/>
      <c r="O828" s="3"/>
    </row>
    <row r="829" spans="2:15" ht="14.25" customHeight="1" x14ac:dyDescent="0.45">
      <c r="B829" s="66"/>
      <c r="C829" s="66"/>
      <c r="D829" s="66"/>
      <c r="E829" s="66"/>
      <c r="F829" s="66"/>
      <c r="G829" s="66"/>
      <c r="H829" s="67"/>
      <c r="I829" s="66"/>
      <c r="J829" s="66"/>
      <c r="K829" s="66"/>
      <c r="N829" s="3"/>
      <c r="O829" s="3"/>
    </row>
    <row r="830" spans="2:15" ht="14.25" customHeight="1" x14ac:dyDescent="0.45">
      <c r="B830" s="66"/>
      <c r="C830" s="66"/>
      <c r="D830" s="66"/>
      <c r="E830" s="66"/>
      <c r="F830" s="66"/>
      <c r="G830" s="66"/>
      <c r="H830" s="67"/>
      <c r="I830" s="66"/>
      <c r="J830" s="66"/>
      <c r="K830" s="66"/>
      <c r="N830" s="3"/>
      <c r="O830" s="3"/>
    </row>
    <row r="831" spans="2:15" ht="14.25" customHeight="1" x14ac:dyDescent="0.45">
      <c r="B831" s="66"/>
      <c r="C831" s="66"/>
      <c r="D831" s="66"/>
      <c r="E831" s="66"/>
      <c r="F831" s="66"/>
      <c r="G831" s="66"/>
      <c r="H831" s="67"/>
      <c r="I831" s="66"/>
      <c r="J831" s="66"/>
      <c r="K831" s="66"/>
      <c r="N831" s="3"/>
      <c r="O831" s="3"/>
    </row>
    <row r="832" spans="2:15" ht="14.25" customHeight="1" x14ac:dyDescent="0.45">
      <c r="B832" s="66"/>
      <c r="C832" s="66"/>
      <c r="D832" s="66"/>
      <c r="E832" s="66"/>
      <c r="F832" s="66"/>
      <c r="G832" s="66"/>
      <c r="H832" s="67"/>
      <c r="I832" s="66"/>
      <c r="J832" s="66"/>
      <c r="K832" s="66"/>
      <c r="N832" s="3"/>
      <c r="O832" s="3"/>
    </row>
    <row r="833" spans="2:15" ht="14.25" customHeight="1" x14ac:dyDescent="0.45">
      <c r="B833" s="66"/>
      <c r="C833" s="66"/>
      <c r="D833" s="66"/>
      <c r="E833" s="66"/>
      <c r="F833" s="66"/>
      <c r="G833" s="66"/>
      <c r="H833" s="67"/>
      <c r="I833" s="66"/>
      <c r="J833" s="66"/>
      <c r="K833" s="66"/>
      <c r="N833" s="3"/>
      <c r="O833" s="3"/>
    </row>
    <row r="834" spans="2:15" ht="14.25" customHeight="1" x14ac:dyDescent="0.45">
      <c r="B834" s="66"/>
      <c r="C834" s="66"/>
      <c r="D834" s="66"/>
      <c r="E834" s="66"/>
      <c r="F834" s="66"/>
      <c r="G834" s="66"/>
      <c r="H834" s="67"/>
      <c r="I834" s="66"/>
      <c r="J834" s="66"/>
      <c r="K834" s="66"/>
      <c r="N834" s="3"/>
      <c r="O834" s="3"/>
    </row>
    <row r="835" spans="2:15" ht="14.25" customHeight="1" x14ac:dyDescent="0.45">
      <c r="B835" s="66"/>
      <c r="C835" s="66"/>
      <c r="D835" s="66"/>
      <c r="E835" s="66"/>
      <c r="F835" s="66"/>
      <c r="G835" s="66"/>
      <c r="H835" s="67"/>
      <c r="I835" s="66"/>
      <c r="J835" s="66"/>
      <c r="K835" s="66"/>
      <c r="N835" s="3"/>
      <c r="O835" s="3"/>
    </row>
    <row r="836" spans="2:15" ht="14.25" customHeight="1" x14ac:dyDescent="0.45">
      <c r="B836" s="66"/>
      <c r="C836" s="66"/>
      <c r="D836" s="66"/>
      <c r="E836" s="66"/>
      <c r="F836" s="66"/>
      <c r="G836" s="66"/>
      <c r="H836" s="67"/>
      <c r="I836" s="66"/>
      <c r="J836" s="66"/>
      <c r="K836" s="66"/>
      <c r="N836" s="3"/>
      <c r="O836" s="3"/>
    </row>
    <row r="837" spans="2:15" ht="14.25" customHeight="1" x14ac:dyDescent="0.45">
      <c r="B837" s="66"/>
      <c r="C837" s="66"/>
      <c r="D837" s="66"/>
      <c r="E837" s="66"/>
      <c r="F837" s="66"/>
      <c r="G837" s="66"/>
      <c r="H837" s="67"/>
      <c r="I837" s="66"/>
      <c r="J837" s="66"/>
      <c r="K837" s="66"/>
      <c r="N837" s="3"/>
      <c r="O837" s="3"/>
    </row>
    <row r="838" spans="2:15" ht="14.25" customHeight="1" x14ac:dyDescent="0.45">
      <c r="B838" s="66"/>
      <c r="C838" s="66"/>
      <c r="D838" s="66"/>
      <c r="E838" s="66"/>
      <c r="F838" s="66"/>
      <c r="G838" s="66"/>
      <c r="H838" s="67"/>
      <c r="I838" s="66"/>
      <c r="J838" s="66"/>
      <c r="K838" s="66"/>
      <c r="N838" s="3"/>
      <c r="O838" s="3"/>
    </row>
    <row r="839" spans="2:15" ht="14.25" customHeight="1" x14ac:dyDescent="0.45">
      <c r="B839" s="66"/>
      <c r="C839" s="66"/>
      <c r="D839" s="66"/>
      <c r="E839" s="66"/>
      <c r="F839" s="66"/>
      <c r="G839" s="66"/>
      <c r="H839" s="67"/>
      <c r="I839" s="66"/>
      <c r="J839" s="66"/>
      <c r="K839" s="66"/>
      <c r="N839" s="3"/>
      <c r="O839" s="3"/>
    </row>
    <row r="840" spans="2:15" ht="14.25" customHeight="1" x14ac:dyDescent="0.45">
      <c r="B840" s="66"/>
      <c r="C840" s="66"/>
      <c r="D840" s="66"/>
      <c r="E840" s="66"/>
      <c r="F840" s="66"/>
      <c r="G840" s="66"/>
      <c r="H840" s="67"/>
      <c r="I840" s="66"/>
      <c r="J840" s="66"/>
      <c r="K840" s="66"/>
      <c r="N840" s="3"/>
      <c r="O840" s="3"/>
    </row>
    <row r="841" spans="2:15" ht="14.25" customHeight="1" x14ac:dyDescent="0.45">
      <c r="B841" s="66"/>
      <c r="C841" s="66"/>
      <c r="D841" s="66"/>
      <c r="E841" s="66"/>
      <c r="F841" s="66"/>
      <c r="G841" s="66"/>
      <c r="H841" s="67"/>
      <c r="I841" s="66"/>
      <c r="J841" s="66"/>
      <c r="K841" s="66"/>
      <c r="N841" s="3"/>
      <c r="O841" s="3"/>
    </row>
    <row r="842" spans="2:15" ht="14.25" customHeight="1" x14ac:dyDescent="0.45">
      <c r="B842" s="66"/>
      <c r="C842" s="66"/>
      <c r="D842" s="66"/>
      <c r="E842" s="66"/>
      <c r="F842" s="66"/>
      <c r="G842" s="66"/>
      <c r="H842" s="67"/>
      <c r="I842" s="66"/>
      <c r="J842" s="66"/>
      <c r="K842" s="66"/>
      <c r="N842" s="3"/>
      <c r="O842" s="3"/>
    </row>
    <row r="843" spans="2:15" ht="14.25" customHeight="1" x14ac:dyDescent="0.45">
      <c r="B843" s="66"/>
      <c r="C843" s="66"/>
      <c r="D843" s="66"/>
      <c r="E843" s="66"/>
      <c r="F843" s="66"/>
      <c r="G843" s="66"/>
      <c r="H843" s="67"/>
      <c r="I843" s="66"/>
      <c r="J843" s="66"/>
      <c r="K843" s="66"/>
      <c r="N843" s="3"/>
      <c r="O843" s="3"/>
    </row>
    <row r="844" spans="2:15" ht="14.25" customHeight="1" x14ac:dyDescent="0.45">
      <c r="B844" s="66"/>
      <c r="C844" s="66"/>
      <c r="D844" s="66"/>
      <c r="E844" s="66"/>
      <c r="F844" s="66"/>
      <c r="G844" s="66"/>
      <c r="H844" s="67"/>
      <c r="I844" s="66"/>
      <c r="J844" s="66"/>
      <c r="K844" s="66"/>
      <c r="N844" s="3"/>
      <c r="O844" s="3"/>
    </row>
    <row r="845" spans="2:15" ht="14.25" customHeight="1" x14ac:dyDescent="0.45">
      <c r="B845" s="66"/>
      <c r="C845" s="66"/>
      <c r="D845" s="66"/>
      <c r="E845" s="66"/>
      <c r="F845" s="66"/>
      <c r="G845" s="66"/>
      <c r="H845" s="67"/>
      <c r="I845" s="66"/>
      <c r="J845" s="66"/>
      <c r="K845" s="66"/>
      <c r="N845" s="3"/>
      <c r="O845" s="3"/>
    </row>
    <row r="846" spans="2:15" ht="14.25" customHeight="1" x14ac:dyDescent="0.45">
      <c r="B846" s="66"/>
      <c r="C846" s="66"/>
      <c r="D846" s="66"/>
      <c r="E846" s="66"/>
      <c r="F846" s="66"/>
      <c r="G846" s="66"/>
      <c r="H846" s="67"/>
      <c r="I846" s="66"/>
      <c r="J846" s="66"/>
      <c r="K846" s="66"/>
      <c r="N846" s="3"/>
      <c r="O846" s="3"/>
    </row>
    <row r="847" spans="2:15" ht="14.25" customHeight="1" x14ac:dyDescent="0.45">
      <c r="B847" s="66"/>
      <c r="C847" s="66"/>
      <c r="D847" s="66"/>
      <c r="E847" s="66"/>
      <c r="F847" s="66"/>
      <c r="G847" s="66"/>
      <c r="H847" s="67"/>
      <c r="I847" s="66"/>
      <c r="J847" s="66"/>
      <c r="K847" s="66"/>
      <c r="N847" s="3"/>
      <c r="O847" s="3"/>
    </row>
    <row r="848" spans="2:15" ht="14.25" customHeight="1" x14ac:dyDescent="0.45">
      <c r="B848" s="66"/>
      <c r="C848" s="66"/>
      <c r="D848" s="66"/>
      <c r="E848" s="66"/>
      <c r="F848" s="66"/>
      <c r="G848" s="66"/>
      <c r="H848" s="67"/>
      <c r="I848" s="66"/>
      <c r="J848" s="66"/>
      <c r="K848" s="66"/>
      <c r="N848" s="3"/>
      <c r="O848" s="3"/>
    </row>
    <row r="849" spans="2:15" ht="14.25" customHeight="1" x14ac:dyDescent="0.45">
      <c r="B849" s="66"/>
      <c r="C849" s="66"/>
      <c r="D849" s="66"/>
      <c r="E849" s="66"/>
      <c r="F849" s="66"/>
      <c r="G849" s="66"/>
      <c r="H849" s="67"/>
      <c r="I849" s="66"/>
      <c r="J849" s="66"/>
      <c r="K849" s="66"/>
      <c r="N849" s="3"/>
      <c r="O849" s="3"/>
    </row>
    <row r="850" spans="2:15" ht="14.25" customHeight="1" x14ac:dyDescent="0.45">
      <c r="B850" s="66"/>
      <c r="C850" s="66"/>
      <c r="D850" s="66"/>
      <c r="E850" s="66"/>
      <c r="F850" s="66"/>
      <c r="G850" s="66"/>
      <c r="H850" s="67"/>
      <c r="I850" s="66"/>
      <c r="J850" s="66"/>
      <c r="K850" s="66"/>
      <c r="N850" s="3"/>
      <c r="O850" s="3"/>
    </row>
    <row r="851" spans="2:15" ht="14.25" customHeight="1" x14ac:dyDescent="0.45">
      <c r="B851" s="66"/>
      <c r="C851" s="66"/>
      <c r="D851" s="66"/>
      <c r="E851" s="66"/>
      <c r="F851" s="66"/>
      <c r="G851" s="66"/>
      <c r="H851" s="67"/>
      <c r="I851" s="66"/>
      <c r="J851" s="66"/>
      <c r="K851" s="66"/>
      <c r="N851" s="3"/>
      <c r="O851" s="3"/>
    </row>
    <row r="852" spans="2:15" ht="14.25" customHeight="1" x14ac:dyDescent="0.45">
      <c r="B852" s="66"/>
      <c r="C852" s="66"/>
      <c r="D852" s="66"/>
      <c r="E852" s="66"/>
      <c r="F852" s="66"/>
      <c r="G852" s="66"/>
      <c r="H852" s="67"/>
      <c r="I852" s="66"/>
      <c r="J852" s="66"/>
      <c r="K852" s="66"/>
      <c r="N852" s="3"/>
      <c r="O852" s="3"/>
    </row>
    <row r="853" spans="2:15" ht="14.25" customHeight="1" x14ac:dyDescent="0.45">
      <c r="B853" s="66"/>
      <c r="C853" s="66"/>
      <c r="D853" s="66"/>
      <c r="E853" s="66"/>
      <c r="F853" s="66"/>
      <c r="G853" s="66"/>
      <c r="H853" s="67"/>
      <c r="I853" s="66"/>
      <c r="J853" s="66"/>
      <c r="K853" s="66"/>
      <c r="N853" s="3"/>
      <c r="O853" s="3"/>
    </row>
    <row r="854" spans="2:15" ht="14.25" customHeight="1" x14ac:dyDescent="0.45">
      <c r="B854" s="66"/>
      <c r="C854" s="66"/>
      <c r="D854" s="66"/>
      <c r="E854" s="66"/>
      <c r="F854" s="66"/>
      <c r="G854" s="66"/>
      <c r="H854" s="67"/>
      <c r="I854" s="66"/>
      <c r="J854" s="66"/>
      <c r="K854" s="66"/>
      <c r="N854" s="3"/>
      <c r="O854" s="3"/>
    </row>
    <row r="855" spans="2:15" ht="14.25" customHeight="1" x14ac:dyDescent="0.45">
      <c r="B855" s="66"/>
      <c r="C855" s="66"/>
      <c r="D855" s="66"/>
      <c r="E855" s="66"/>
      <c r="F855" s="66"/>
      <c r="G855" s="66"/>
      <c r="H855" s="67"/>
      <c r="I855" s="66"/>
      <c r="J855" s="66"/>
      <c r="K855" s="66"/>
      <c r="N855" s="3"/>
      <c r="O855" s="3"/>
    </row>
    <row r="856" spans="2:15" ht="14.25" customHeight="1" x14ac:dyDescent="0.45">
      <c r="B856" s="66"/>
      <c r="C856" s="66"/>
      <c r="D856" s="66"/>
      <c r="E856" s="66"/>
      <c r="F856" s="66"/>
      <c r="G856" s="66"/>
      <c r="H856" s="67"/>
      <c r="I856" s="66"/>
      <c r="J856" s="66"/>
      <c r="K856" s="66"/>
      <c r="N856" s="3"/>
      <c r="O856" s="3"/>
    </row>
    <row r="857" spans="2:15" ht="14.25" customHeight="1" x14ac:dyDescent="0.45">
      <c r="B857" s="66"/>
      <c r="C857" s="66"/>
      <c r="D857" s="66"/>
      <c r="E857" s="66"/>
      <c r="F857" s="66"/>
      <c r="G857" s="66"/>
      <c r="H857" s="67"/>
      <c r="I857" s="66"/>
      <c r="J857" s="66"/>
      <c r="K857" s="66"/>
      <c r="N857" s="3"/>
      <c r="O857" s="3"/>
    </row>
    <row r="858" spans="2:15" ht="14.25" customHeight="1" x14ac:dyDescent="0.45">
      <c r="B858" s="66"/>
      <c r="C858" s="66"/>
      <c r="D858" s="66"/>
      <c r="E858" s="66"/>
      <c r="F858" s="66"/>
      <c r="G858" s="66"/>
      <c r="H858" s="67"/>
      <c r="I858" s="66"/>
      <c r="J858" s="66"/>
      <c r="K858" s="66"/>
      <c r="N858" s="3"/>
      <c r="O858" s="3"/>
    </row>
    <row r="859" spans="2:15" ht="14.25" customHeight="1" x14ac:dyDescent="0.45">
      <c r="B859" s="66"/>
      <c r="C859" s="66"/>
      <c r="D859" s="66"/>
      <c r="E859" s="66"/>
      <c r="F859" s="66"/>
      <c r="G859" s="66"/>
      <c r="H859" s="67"/>
      <c r="I859" s="66"/>
      <c r="J859" s="66"/>
      <c r="K859" s="66"/>
      <c r="N859" s="3"/>
      <c r="O859" s="3"/>
    </row>
    <row r="860" spans="2:15" ht="14.25" customHeight="1" x14ac:dyDescent="0.45">
      <c r="B860" s="66"/>
      <c r="C860" s="66"/>
      <c r="D860" s="66"/>
      <c r="E860" s="66"/>
      <c r="F860" s="66"/>
      <c r="G860" s="66"/>
      <c r="H860" s="67"/>
      <c r="I860" s="66"/>
      <c r="J860" s="66"/>
      <c r="K860" s="66"/>
      <c r="N860" s="3"/>
      <c r="O860" s="3"/>
    </row>
    <row r="861" spans="2:15" ht="14.25" customHeight="1" x14ac:dyDescent="0.45">
      <c r="B861" s="66"/>
      <c r="C861" s="66"/>
      <c r="D861" s="66"/>
      <c r="E861" s="66"/>
      <c r="F861" s="66"/>
      <c r="G861" s="66"/>
      <c r="H861" s="67"/>
      <c r="I861" s="66"/>
      <c r="J861" s="66"/>
      <c r="K861" s="66"/>
      <c r="N861" s="3"/>
      <c r="O861" s="3"/>
    </row>
    <row r="862" spans="2:15" ht="14.25" customHeight="1" x14ac:dyDescent="0.45">
      <c r="B862" s="66"/>
      <c r="C862" s="66"/>
      <c r="D862" s="66"/>
      <c r="E862" s="66"/>
      <c r="F862" s="66"/>
      <c r="G862" s="66"/>
      <c r="H862" s="67"/>
      <c r="I862" s="66"/>
      <c r="J862" s="66"/>
      <c r="K862" s="66"/>
      <c r="N862" s="3"/>
      <c r="O862" s="3"/>
    </row>
    <row r="863" spans="2:15" ht="14.25" customHeight="1" x14ac:dyDescent="0.45">
      <c r="B863" s="66"/>
      <c r="C863" s="66"/>
      <c r="D863" s="66"/>
      <c r="E863" s="66"/>
      <c r="F863" s="66"/>
      <c r="G863" s="66"/>
      <c r="H863" s="67"/>
      <c r="I863" s="66"/>
      <c r="J863" s="66"/>
      <c r="K863" s="66"/>
      <c r="N863" s="3"/>
      <c r="O863" s="3"/>
    </row>
    <row r="864" spans="2:15" ht="14.25" customHeight="1" x14ac:dyDescent="0.45">
      <c r="B864" s="66"/>
      <c r="C864" s="66"/>
      <c r="D864" s="66"/>
      <c r="E864" s="66"/>
      <c r="F864" s="66"/>
      <c r="G864" s="66"/>
      <c r="H864" s="67"/>
      <c r="I864" s="66"/>
      <c r="J864" s="66"/>
      <c r="K864" s="66"/>
      <c r="N864" s="3"/>
      <c r="O864" s="3"/>
    </row>
    <row r="865" spans="2:15" ht="14.25" customHeight="1" x14ac:dyDescent="0.45">
      <c r="B865" s="66"/>
      <c r="C865" s="66"/>
      <c r="D865" s="66"/>
      <c r="E865" s="66"/>
      <c r="F865" s="66"/>
      <c r="G865" s="66"/>
      <c r="H865" s="67"/>
      <c r="I865" s="66"/>
      <c r="J865" s="66"/>
      <c r="K865" s="66"/>
      <c r="N865" s="3"/>
      <c r="O865" s="3"/>
    </row>
    <row r="866" spans="2:15" ht="14.25" customHeight="1" x14ac:dyDescent="0.45">
      <c r="B866" s="66"/>
      <c r="C866" s="66"/>
      <c r="D866" s="66"/>
      <c r="E866" s="66"/>
      <c r="F866" s="66"/>
      <c r="G866" s="66"/>
      <c r="H866" s="67"/>
      <c r="I866" s="66"/>
      <c r="J866" s="66"/>
      <c r="K866" s="66"/>
      <c r="N866" s="3"/>
      <c r="O866" s="3"/>
    </row>
    <row r="867" spans="2:15" ht="14.25" customHeight="1" x14ac:dyDescent="0.45">
      <c r="B867" s="66"/>
      <c r="C867" s="66"/>
      <c r="D867" s="66"/>
      <c r="E867" s="66"/>
      <c r="F867" s="66"/>
      <c r="G867" s="66"/>
      <c r="H867" s="67"/>
      <c r="I867" s="66"/>
      <c r="J867" s="66"/>
      <c r="K867" s="66"/>
      <c r="N867" s="3"/>
      <c r="O867" s="3"/>
    </row>
    <row r="868" spans="2:15" ht="14.25" customHeight="1" x14ac:dyDescent="0.45">
      <c r="B868" s="66"/>
      <c r="C868" s="66"/>
      <c r="D868" s="66"/>
      <c r="E868" s="66"/>
      <c r="F868" s="66"/>
      <c r="G868" s="66"/>
      <c r="H868" s="67"/>
      <c r="I868" s="66"/>
      <c r="J868" s="66"/>
      <c r="K868" s="66"/>
      <c r="N868" s="3"/>
      <c r="O868" s="3"/>
    </row>
    <row r="869" spans="2:15" ht="14.25" customHeight="1" x14ac:dyDescent="0.45">
      <c r="B869" s="66"/>
      <c r="C869" s="66"/>
      <c r="D869" s="66"/>
      <c r="E869" s="66"/>
      <c r="F869" s="66"/>
      <c r="G869" s="66"/>
      <c r="H869" s="67"/>
      <c r="I869" s="66"/>
      <c r="J869" s="66"/>
      <c r="K869" s="66"/>
      <c r="N869" s="3"/>
      <c r="O869" s="3"/>
    </row>
    <row r="870" spans="2:15" ht="14.25" customHeight="1" x14ac:dyDescent="0.45">
      <c r="B870" s="66"/>
      <c r="C870" s="66"/>
      <c r="D870" s="66"/>
      <c r="E870" s="66"/>
      <c r="F870" s="66"/>
      <c r="G870" s="66"/>
      <c r="H870" s="67"/>
      <c r="I870" s="66"/>
      <c r="J870" s="66"/>
      <c r="K870" s="66"/>
      <c r="N870" s="3"/>
      <c r="O870" s="3"/>
    </row>
    <row r="871" spans="2:15" ht="14.25" customHeight="1" x14ac:dyDescent="0.45">
      <c r="B871" s="66"/>
      <c r="C871" s="66"/>
      <c r="D871" s="66"/>
      <c r="E871" s="66"/>
      <c r="F871" s="66"/>
      <c r="G871" s="66"/>
      <c r="H871" s="67"/>
      <c r="I871" s="66"/>
      <c r="J871" s="66"/>
      <c r="K871" s="66"/>
      <c r="N871" s="3"/>
      <c r="O871" s="3"/>
    </row>
    <row r="872" spans="2:15" ht="14.25" customHeight="1" x14ac:dyDescent="0.45">
      <c r="B872" s="66"/>
      <c r="C872" s="66"/>
      <c r="D872" s="66"/>
      <c r="E872" s="66"/>
      <c r="F872" s="66"/>
      <c r="G872" s="66"/>
      <c r="H872" s="67"/>
      <c r="I872" s="66"/>
      <c r="J872" s="66"/>
      <c r="K872" s="66"/>
      <c r="N872" s="3"/>
      <c r="O872" s="3"/>
    </row>
    <row r="873" spans="2:15" ht="14.25" customHeight="1" x14ac:dyDescent="0.45">
      <c r="B873" s="66"/>
      <c r="C873" s="66"/>
      <c r="D873" s="66"/>
      <c r="E873" s="66"/>
      <c r="F873" s="66"/>
      <c r="G873" s="66"/>
      <c r="H873" s="67"/>
      <c r="I873" s="66"/>
      <c r="J873" s="66"/>
      <c r="K873" s="66"/>
      <c r="N873" s="3"/>
      <c r="O873" s="3"/>
    </row>
    <row r="874" spans="2:15" ht="14.25" customHeight="1" x14ac:dyDescent="0.45">
      <c r="B874" s="66"/>
      <c r="C874" s="66"/>
      <c r="D874" s="66"/>
      <c r="E874" s="66"/>
      <c r="F874" s="66"/>
      <c r="G874" s="66"/>
      <c r="H874" s="67"/>
      <c r="I874" s="66"/>
      <c r="J874" s="66"/>
      <c r="K874" s="66"/>
      <c r="N874" s="3"/>
      <c r="O874" s="3"/>
    </row>
    <row r="875" spans="2:15" ht="14.25" customHeight="1" x14ac:dyDescent="0.45">
      <c r="B875" s="66"/>
      <c r="C875" s="66"/>
      <c r="D875" s="66"/>
      <c r="E875" s="66"/>
      <c r="F875" s="66"/>
      <c r="G875" s="66"/>
      <c r="H875" s="67"/>
      <c r="I875" s="66"/>
      <c r="J875" s="66"/>
      <c r="K875" s="66"/>
      <c r="N875" s="3"/>
      <c r="O875" s="3"/>
    </row>
    <row r="876" spans="2:15" ht="14.25" customHeight="1" x14ac:dyDescent="0.45">
      <c r="B876" s="66"/>
      <c r="C876" s="66"/>
      <c r="D876" s="66"/>
      <c r="E876" s="66"/>
      <c r="F876" s="66"/>
      <c r="G876" s="66"/>
      <c r="H876" s="67"/>
      <c r="I876" s="66"/>
      <c r="J876" s="66"/>
      <c r="K876" s="66"/>
      <c r="N876" s="3"/>
      <c r="O876" s="3"/>
    </row>
    <row r="877" spans="2:15" ht="14.25" customHeight="1" x14ac:dyDescent="0.45">
      <c r="B877" s="66"/>
      <c r="C877" s="66"/>
      <c r="D877" s="66"/>
      <c r="E877" s="66"/>
      <c r="F877" s="66"/>
      <c r="G877" s="66"/>
      <c r="H877" s="67"/>
      <c r="I877" s="66"/>
      <c r="J877" s="66"/>
      <c r="K877" s="66"/>
      <c r="N877" s="3"/>
      <c r="O877" s="3"/>
    </row>
    <row r="878" spans="2:15" ht="14.25" customHeight="1" x14ac:dyDescent="0.45">
      <c r="B878" s="66"/>
      <c r="C878" s="66"/>
      <c r="D878" s="66"/>
      <c r="E878" s="66"/>
      <c r="F878" s="66"/>
      <c r="G878" s="66"/>
      <c r="H878" s="67"/>
      <c r="I878" s="66"/>
      <c r="J878" s="66"/>
      <c r="K878" s="66"/>
      <c r="N878" s="3"/>
      <c r="O878" s="3"/>
    </row>
    <row r="879" spans="2:15" ht="14.25" customHeight="1" x14ac:dyDescent="0.45">
      <c r="B879" s="66"/>
      <c r="C879" s="66"/>
      <c r="D879" s="66"/>
      <c r="E879" s="66"/>
      <c r="F879" s="66"/>
      <c r="G879" s="66"/>
      <c r="H879" s="67"/>
      <c r="I879" s="66"/>
      <c r="J879" s="66"/>
      <c r="K879" s="66"/>
      <c r="N879" s="3"/>
      <c r="O879" s="3"/>
    </row>
    <row r="880" spans="2:15" ht="14.25" customHeight="1" x14ac:dyDescent="0.45">
      <c r="B880" s="66"/>
      <c r="C880" s="66"/>
      <c r="D880" s="66"/>
      <c r="E880" s="66"/>
      <c r="F880" s="66"/>
      <c r="G880" s="66"/>
      <c r="H880" s="67"/>
      <c r="I880" s="66"/>
      <c r="J880" s="66"/>
      <c r="K880" s="66"/>
      <c r="N880" s="3"/>
      <c r="O880" s="3"/>
    </row>
    <row r="881" spans="2:15" ht="14.25" customHeight="1" x14ac:dyDescent="0.45">
      <c r="B881" s="66"/>
      <c r="C881" s="66"/>
      <c r="D881" s="66"/>
      <c r="E881" s="66"/>
      <c r="F881" s="66"/>
      <c r="G881" s="66"/>
      <c r="H881" s="67"/>
      <c r="I881" s="66"/>
      <c r="J881" s="66"/>
      <c r="K881" s="66"/>
      <c r="N881" s="3"/>
      <c r="O881" s="3"/>
    </row>
    <row r="882" spans="2:15" ht="14.25" customHeight="1" x14ac:dyDescent="0.45">
      <c r="B882" s="66"/>
      <c r="C882" s="66"/>
      <c r="D882" s="66"/>
      <c r="E882" s="66"/>
      <c r="F882" s="66"/>
      <c r="G882" s="66"/>
      <c r="H882" s="67"/>
      <c r="I882" s="66"/>
      <c r="J882" s="66"/>
      <c r="K882" s="66"/>
      <c r="N882" s="3"/>
      <c r="O882" s="3"/>
    </row>
    <row r="883" spans="2:15" ht="14.25" customHeight="1" x14ac:dyDescent="0.45">
      <c r="B883" s="66"/>
      <c r="C883" s="66"/>
      <c r="D883" s="66"/>
      <c r="E883" s="66"/>
      <c r="F883" s="66"/>
      <c r="G883" s="66"/>
      <c r="H883" s="67"/>
      <c r="I883" s="66"/>
      <c r="J883" s="66"/>
      <c r="K883" s="66"/>
      <c r="N883" s="3"/>
      <c r="O883" s="3"/>
    </row>
    <row r="884" spans="2:15" ht="14.25" customHeight="1" x14ac:dyDescent="0.45">
      <c r="B884" s="66"/>
      <c r="C884" s="66"/>
      <c r="D884" s="66"/>
      <c r="E884" s="66"/>
      <c r="F884" s="66"/>
      <c r="G884" s="66"/>
      <c r="H884" s="67"/>
      <c r="I884" s="66"/>
      <c r="J884" s="66"/>
      <c r="K884" s="66"/>
      <c r="N884" s="3"/>
      <c r="O884" s="3"/>
    </row>
    <row r="885" spans="2:15" ht="14.25" customHeight="1" x14ac:dyDescent="0.45">
      <c r="B885" s="66"/>
      <c r="C885" s="66"/>
      <c r="D885" s="66"/>
      <c r="E885" s="66"/>
      <c r="F885" s="66"/>
      <c r="G885" s="66"/>
      <c r="H885" s="67"/>
      <c r="I885" s="66"/>
      <c r="J885" s="66"/>
      <c r="K885" s="66"/>
      <c r="N885" s="3"/>
      <c r="O885" s="3"/>
    </row>
    <row r="886" spans="2:15" ht="14.25" customHeight="1" x14ac:dyDescent="0.45">
      <c r="B886" s="66"/>
      <c r="C886" s="66"/>
      <c r="D886" s="66"/>
      <c r="E886" s="66"/>
      <c r="F886" s="66"/>
      <c r="G886" s="66"/>
      <c r="H886" s="67"/>
      <c r="I886" s="66"/>
      <c r="J886" s="66"/>
      <c r="K886" s="66"/>
      <c r="N886" s="3"/>
      <c r="O886" s="3"/>
    </row>
    <row r="887" spans="2:15" ht="14.25" customHeight="1" x14ac:dyDescent="0.45">
      <c r="B887" s="66"/>
      <c r="C887" s="66"/>
      <c r="D887" s="66"/>
      <c r="E887" s="66"/>
      <c r="F887" s="66"/>
      <c r="G887" s="66"/>
      <c r="H887" s="67"/>
      <c r="I887" s="66"/>
      <c r="J887" s="66"/>
      <c r="K887" s="66"/>
      <c r="N887" s="3"/>
      <c r="O887" s="3"/>
    </row>
    <row r="888" spans="2:15" ht="14.25" customHeight="1" x14ac:dyDescent="0.45">
      <c r="B888" s="66"/>
      <c r="C888" s="66"/>
      <c r="D888" s="66"/>
      <c r="E888" s="66"/>
      <c r="F888" s="66"/>
      <c r="G888" s="66"/>
      <c r="H888" s="67"/>
      <c r="I888" s="66"/>
      <c r="J888" s="66"/>
      <c r="K888" s="66"/>
      <c r="N888" s="3"/>
      <c r="O888" s="3"/>
    </row>
    <row r="889" spans="2:15" ht="14.25" customHeight="1" x14ac:dyDescent="0.45">
      <c r="B889" s="66"/>
      <c r="C889" s="66"/>
      <c r="D889" s="66"/>
      <c r="E889" s="66"/>
      <c r="F889" s="66"/>
      <c r="G889" s="66"/>
      <c r="H889" s="67"/>
      <c r="I889" s="66"/>
      <c r="J889" s="66"/>
      <c r="K889" s="66"/>
      <c r="N889" s="3"/>
      <c r="O889" s="3"/>
    </row>
    <row r="890" spans="2:15" ht="14.25" customHeight="1" x14ac:dyDescent="0.45">
      <c r="B890" s="66"/>
      <c r="C890" s="66"/>
      <c r="D890" s="66"/>
      <c r="E890" s="66"/>
      <c r="F890" s="66"/>
      <c r="G890" s="66"/>
      <c r="H890" s="67"/>
      <c r="I890" s="66"/>
      <c r="J890" s="66"/>
      <c r="K890" s="66"/>
      <c r="N890" s="3"/>
      <c r="O890" s="3"/>
    </row>
    <row r="891" spans="2:15" ht="14.25" customHeight="1" x14ac:dyDescent="0.45">
      <c r="B891" s="66"/>
      <c r="C891" s="66"/>
      <c r="D891" s="66"/>
      <c r="E891" s="66"/>
      <c r="F891" s="66"/>
      <c r="G891" s="66"/>
      <c r="H891" s="67"/>
      <c r="I891" s="66"/>
      <c r="J891" s="66"/>
      <c r="K891" s="66"/>
      <c r="N891" s="3"/>
      <c r="O891" s="3"/>
    </row>
    <row r="892" spans="2:15" ht="14.25" customHeight="1" x14ac:dyDescent="0.45">
      <c r="B892" s="66"/>
      <c r="C892" s="66"/>
      <c r="D892" s="66"/>
      <c r="E892" s="66"/>
      <c r="F892" s="66"/>
      <c r="G892" s="66"/>
      <c r="H892" s="67"/>
      <c r="I892" s="66"/>
      <c r="J892" s="66"/>
      <c r="K892" s="66"/>
      <c r="N892" s="3"/>
      <c r="O892" s="3"/>
    </row>
    <row r="893" spans="2:15" ht="14.25" customHeight="1" x14ac:dyDescent="0.45">
      <c r="B893" s="66"/>
      <c r="C893" s="66"/>
      <c r="D893" s="66"/>
      <c r="E893" s="66"/>
      <c r="F893" s="66"/>
      <c r="G893" s="66"/>
      <c r="H893" s="67"/>
      <c r="I893" s="66"/>
      <c r="J893" s="66"/>
      <c r="K893" s="66"/>
      <c r="N893" s="3"/>
      <c r="O893" s="3"/>
    </row>
    <row r="894" spans="2:15" ht="14.25" customHeight="1" x14ac:dyDescent="0.45">
      <c r="B894" s="66"/>
      <c r="C894" s="66"/>
      <c r="D894" s="66"/>
      <c r="E894" s="66"/>
      <c r="F894" s="66"/>
      <c r="G894" s="66"/>
      <c r="H894" s="67"/>
      <c r="I894" s="66"/>
      <c r="J894" s="66"/>
      <c r="K894" s="66"/>
      <c r="N894" s="3"/>
      <c r="O894" s="3"/>
    </row>
    <row r="895" spans="2:15" ht="14.25" customHeight="1" x14ac:dyDescent="0.45">
      <c r="B895" s="66"/>
      <c r="C895" s="66"/>
      <c r="D895" s="66"/>
      <c r="E895" s="66"/>
      <c r="F895" s="66"/>
      <c r="G895" s="66"/>
      <c r="H895" s="67"/>
      <c r="I895" s="66"/>
      <c r="J895" s="66"/>
      <c r="K895" s="66"/>
      <c r="N895" s="3"/>
      <c r="O895" s="3"/>
    </row>
    <row r="896" spans="2:15" ht="14.25" customHeight="1" x14ac:dyDescent="0.45">
      <c r="B896" s="66"/>
      <c r="C896" s="66"/>
      <c r="D896" s="66"/>
      <c r="E896" s="66"/>
      <c r="F896" s="66"/>
      <c r="G896" s="66"/>
      <c r="H896" s="67"/>
      <c r="I896" s="66"/>
      <c r="J896" s="66"/>
      <c r="K896" s="66"/>
      <c r="N896" s="3"/>
      <c r="O896" s="3"/>
    </row>
    <row r="897" spans="2:15" ht="14.25" customHeight="1" x14ac:dyDescent="0.45">
      <c r="B897" s="66"/>
      <c r="C897" s="66"/>
      <c r="D897" s="66"/>
      <c r="E897" s="66"/>
      <c r="F897" s="66"/>
      <c r="G897" s="66"/>
      <c r="H897" s="67"/>
      <c r="I897" s="66"/>
      <c r="J897" s="66"/>
      <c r="K897" s="66"/>
      <c r="N897" s="3"/>
      <c r="O897" s="3"/>
    </row>
    <row r="898" spans="2:15" ht="14.25" customHeight="1" x14ac:dyDescent="0.45">
      <c r="B898" s="66"/>
      <c r="C898" s="66"/>
      <c r="D898" s="66"/>
      <c r="E898" s="66"/>
      <c r="F898" s="66"/>
      <c r="G898" s="66"/>
      <c r="H898" s="67"/>
      <c r="I898" s="66"/>
      <c r="J898" s="66"/>
      <c r="K898" s="66"/>
      <c r="N898" s="3"/>
      <c r="O898" s="3"/>
    </row>
    <row r="899" spans="2:15" ht="14.25" customHeight="1" x14ac:dyDescent="0.45">
      <c r="B899" s="66"/>
      <c r="C899" s="66"/>
      <c r="D899" s="66"/>
      <c r="E899" s="66"/>
      <c r="F899" s="66"/>
      <c r="G899" s="66"/>
      <c r="H899" s="67"/>
      <c r="I899" s="66"/>
      <c r="J899" s="66"/>
      <c r="K899" s="66"/>
      <c r="N899" s="3"/>
      <c r="O899" s="3"/>
    </row>
    <row r="900" spans="2:15" ht="14.25" customHeight="1" x14ac:dyDescent="0.45">
      <c r="B900" s="66"/>
      <c r="C900" s="66"/>
      <c r="D900" s="66"/>
      <c r="E900" s="66"/>
      <c r="F900" s="66"/>
      <c r="G900" s="66"/>
      <c r="H900" s="67"/>
      <c r="I900" s="66"/>
      <c r="J900" s="66"/>
      <c r="K900" s="66"/>
      <c r="N900" s="3"/>
      <c r="O900" s="3"/>
    </row>
    <row r="901" spans="2:15" ht="14.25" customHeight="1" x14ac:dyDescent="0.45">
      <c r="B901" s="66"/>
      <c r="C901" s="66"/>
      <c r="D901" s="66"/>
      <c r="E901" s="66"/>
      <c r="F901" s="66"/>
      <c r="G901" s="66"/>
      <c r="H901" s="67"/>
      <c r="I901" s="66"/>
      <c r="J901" s="66"/>
      <c r="K901" s="66"/>
      <c r="N901" s="3"/>
      <c r="O901" s="3"/>
    </row>
    <row r="902" spans="2:15" ht="14.25" customHeight="1" x14ac:dyDescent="0.45">
      <c r="B902" s="66"/>
      <c r="C902" s="66"/>
      <c r="D902" s="66"/>
      <c r="E902" s="66"/>
      <c r="F902" s="66"/>
      <c r="G902" s="66"/>
      <c r="H902" s="67"/>
      <c r="I902" s="66"/>
      <c r="J902" s="66"/>
      <c r="K902" s="66"/>
      <c r="N902" s="3"/>
      <c r="O902" s="3"/>
    </row>
    <row r="903" spans="2:15" ht="14.25" customHeight="1" x14ac:dyDescent="0.45">
      <c r="B903" s="66"/>
      <c r="C903" s="66"/>
      <c r="D903" s="66"/>
      <c r="E903" s="66"/>
      <c r="F903" s="66"/>
      <c r="G903" s="66"/>
      <c r="H903" s="67"/>
      <c r="I903" s="66"/>
      <c r="J903" s="66"/>
      <c r="K903" s="66"/>
      <c r="N903" s="3"/>
      <c r="O903" s="3"/>
    </row>
    <row r="904" spans="2:15" ht="14.25" customHeight="1" x14ac:dyDescent="0.45">
      <c r="B904" s="66"/>
      <c r="C904" s="66"/>
      <c r="D904" s="66"/>
      <c r="E904" s="66"/>
      <c r="F904" s="66"/>
      <c r="G904" s="66"/>
      <c r="H904" s="67"/>
      <c r="I904" s="66"/>
      <c r="J904" s="66"/>
      <c r="K904" s="66"/>
      <c r="N904" s="3"/>
      <c r="O904" s="3"/>
    </row>
    <row r="905" spans="2:15" ht="14.25" customHeight="1" x14ac:dyDescent="0.45">
      <c r="B905" s="66"/>
      <c r="C905" s="66"/>
      <c r="D905" s="66"/>
      <c r="E905" s="66"/>
      <c r="F905" s="66"/>
      <c r="G905" s="66"/>
      <c r="H905" s="67"/>
      <c r="I905" s="66"/>
      <c r="J905" s="66"/>
      <c r="K905" s="66"/>
      <c r="N905" s="3"/>
      <c r="O905" s="3"/>
    </row>
    <row r="906" spans="2:15" ht="14.25" customHeight="1" x14ac:dyDescent="0.45">
      <c r="B906" s="66"/>
      <c r="C906" s="66"/>
      <c r="D906" s="66"/>
      <c r="E906" s="66"/>
      <c r="F906" s="66"/>
      <c r="G906" s="66"/>
      <c r="H906" s="67"/>
      <c r="I906" s="66"/>
      <c r="J906" s="66"/>
      <c r="K906" s="66"/>
      <c r="N906" s="3"/>
      <c r="O906" s="3"/>
    </row>
    <row r="907" spans="2:15" ht="14.25" customHeight="1" x14ac:dyDescent="0.45">
      <c r="B907" s="66"/>
      <c r="C907" s="66"/>
      <c r="D907" s="66"/>
      <c r="E907" s="66"/>
      <c r="F907" s="66"/>
      <c r="G907" s="66"/>
      <c r="H907" s="67"/>
      <c r="I907" s="66"/>
      <c r="J907" s="66"/>
      <c r="K907" s="66"/>
      <c r="N907" s="3"/>
      <c r="O907" s="3"/>
    </row>
    <row r="908" spans="2:15" ht="14.25" customHeight="1" x14ac:dyDescent="0.45">
      <c r="B908" s="66"/>
      <c r="C908" s="66"/>
      <c r="D908" s="66"/>
      <c r="E908" s="66"/>
      <c r="F908" s="66"/>
      <c r="G908" s="66"/>
      <c r="H908" s="67"/>
      <c r="I908" s="66"/>
      <c r="J908" s="66"/>
      <c r="K908" s="66"/>
      <c r="N908" s="3"/>
      <c r="O908" s="3"/>
    </row>
    <row r="909" spans="2:15" ht="14.25" customHeight="1" x14ac:dyDescent="0.45">
      <c r="B909" s="66"/>
      <c r="C909" s="66"/>
      <c r="D909" s="66"/>
      <c r="E909" s="66"/>
      <c r="F909" s="66"/>
      <c r="G909" s="66"/>
      <c r="H909" s="67"/>
      <c r="I909" s="66"/>
      <c r="J909" s="66"/>
      <c r="K909" s="66"/>
      <c r="N909" s="3"/>
      <c r="O909" s="3"/>
    </row>
    <row r="910" spans="2:15" ht="14.25" customHeight="1" x14ac:dyDescent="0.45">
      <c r="B910" s="66"/>
      <c r="C910" s="66"/>
      <c r="D910" s="66"/>
      <c r="E910" s="66"/>
      <c r="F910" s="66"/>
      <c r="G910" s="66"/>
      <c r="H910" s="67"/>
      <c r="I910" s="66"/>
      <c r="J910" s="66"/>
      <c r="K910" s="66"/>
      <c r="N910" s="3"/>
      <c r="O910" s="3"/>
    </row>
    <row r="911" spans="2:15" ht="14.25" customHeight="1" x14ac:dyDescent="0.45">
      <c r="B911" s="66"/>
      <c r="C911" s="66"/>
      <c r="D911" s="66"/>
      <c r="E911" s="66"/>
      <c r="F911" s="66"/>
      <c r="G911" s="66"/>
      <c r="H911" s="67"/>
      <c r="I911" s="66"/>
      <c r="J911" s="66"/>
      <c r="K911" s="66"/>
      <c r="N911" s="3"/>
      <c r="O911" s="3"/>
    </row>
    <row r="912" spans="2:15" ht="14.25" customHeight="1" x14ac:dyDescent="0.45">
      <c r="B912" s="66"/>
      <c r="C912" s="66"/>
      <c r="D912" s="66"/>
      <c r="E912" s="66"/>
      <c r="F912" s="66"/>
      <c r="G912" s="66"/>
      <c r="H912" s="67"/>
      <c r="I912" s="66"/>
      <c r="J912" s="66"/>
      <c r="K912" s="66"/>
      <c r="N912" s="3"/>
      <c r="O912" s="3"/>
    </row>
    <row r="913" spans="2:15" ht="14.25" customHeight="1" x14ac:dyDescent="0.45">
      <c r="B913" s="66"/>
      <c r="C913" s="66"/>
      <c r="D913" s="66"/>
      <c r="E913" s="66"/>
      <c r="F913" s="66"/>
      <c r="G913" s="66"/>
      <c r="H913" s="67"/>
      <c r="I913" s="66"/>
      <c r="J913" s="66"/>
      <c r="K913" s="66"/>
      <c r="N913" s="3"/>
      <c r="O913" s="3"/>
    </row>
    <row r="914" spans="2:15" ht="14.25" customHeight="1" x14ac:dyDescent="0.45">
      <c r="B914" s="66"/>
      <c r="C914" s="66"/>
      <c r="D914" s="66"/>
      <c r="E914" s="66"/>
      <c r="F914" s="66"/>
      <c r="G914" s="66"/>
      <c r="H914" s="67"/>
      <c r="I914" s="66"/>
      <c r="J914" s="66"/>
      <c r="K914" s="66"/>
      <c r="N914" s="3"/>
      <c r="O914" s="3"/>
    </row>
    <row r="915" spans="2:15" ht="14.25" customHeight="1" x14ac:dyDescent="0.45">
      <c r="B915" s="66"/>
      <c r="C915" s="66"/>
      <c r="D915" s="66"/>
      <c r="E915" s="66"/>
      <c r="F915" s="66"/>
      <c r="G915" s="66"/>
      <c r="H915" s="67"/>
      <c r="I915" s="66"/>
      <c r="J915" s="66"/>
      <c r="K915" s="66"/>
      <c r="N915" s="3"/>
      <c r="O915" s="3"/>
    </row>
    <row r="916" spans="2:15" ht="14.25" customHeight="1" x14ac:dyDescent="0.45">
      <c r="B916" s="66"/>
      <c r="C916" s="66"/>
      <c r="D916" s="66"/>
      <c r="E916" s="66"/>
      <c r="F916" s="66"/>
      <c r="G916" s="66"/>
      <c r="H916" s="67"/>
      <c r="I916" s="66"/>
      <c r="J916" s="66"/>
      <c r="K916" s="66"/>
      <c r="N916" s="3"/>
      <c r="O916" s="3"/>
    </row>
    <row r="917" spans="2:15" ht="14.25" customHeight="1" x14ac:dyDescent="0.45">
      <c r="B917" s="66"/>
      <c r="C917" s="66"/>
      <c r="D917" s="66"/>
      <c r="E917" s="66"/>
      <c r="F917" s="66"/>
      <c r="G917" s="66"/>
      <c r="H917" s="67"/>
      <c r="I917" s="66"/>
      <c r="J917" s="66"/>
      <c r="K917" s="66"/>
      <c r="N917" s="3"/>
      <c r="O917" s="3"/>
    </row>
    <row r="918" spans="2:15" ht="14.25" customHeight="1" x14ac:dyDescent="0.45">
      <c r="B918" s="66"/>
      <c r="C918" s="66"/>
      <c r="D918" s="66"/>
      <c r="E918" s="66"/>
      <c r="F918" s="66"/>
      <c r="G918" s="66"/>
      <c r="H918" s="67"/>
      <c r="I918" s="66"/>
      <c r="J918" s="66"/>
      <c r="K918" s="66"/>
      <c r="N918" s="3"/>
      <c r="O918" s="3"/>
    </row>
    <row r="919" spans="2:15" ht="14.25" customHeight="1" x14ac:dyDescent="0.45">
      <c r="B919" s="66"/>
      <c r="C919" s="66"/>
      <c r="D919" s="66"/>
      <c r="E919" s="66"/>
      <c r="F919" s="66"/>
      <c r="G919" s="66"/>
      <c r="H919" s="67"/>
      <c r="I919" s="66"/>
      <c r="J919" s="66"/>
      <c r="K919" s="66"/>
      <c r="N919" s="3"/>
      <c r="O919" s="3"/>
    </row>
    <row r="920" spans="2:15" ht="14.25" customHeight="1" x14ac:dyDescent="0.45">
      <c r="B920" s="66"/>
      <c r="C920" s="66"/>
      <c r="D920" s="66"/>
      <c r="E920" s="66"/>
      <c r="F920" s="66"/>
      <c r="G920" s="66"/>
      <c r="H920" s="67"/>
      <c r="I920" s="66"/>
      <c r="J920" s="66"/>
      <c r="K920" s="66"/>
      <c r="N920" s="3"/>
      <c r="O920" s="3"/>
    </row>
    <row r="921" spans="2:15" ht="14.25" customHeight="1" x14ac:dyDescent="0.45">
      <c r="B921" s="66"/>
      <c r="C921" s="66"/>
      <c r="D921" s="66"/>
      <c r="E921" s="66"/>
      <c r="F921" s="66"/>
      <c r="G921" s="66"/>
      <c r="H921" s="67"/>
      <c r="I921" s="66"/>
      <c r="J921" s="66"/>
      <c r="K921" s="66"/>
      <c r="N921" s="3"/>
      <c r="O921" s="3"/>
    </row>
    <row r="922" spans="2:15" ht="14.25" customHeight="1" x14ac:dyDescent="0.45">
      <c r="B922" s="66"/>
      <c r="C922" s="66"/>
      <c r="D922" s="66"/>
      <c r="E922" s="66"/>
      <c r="F922" s="66"/>
      <c r="G922" s="66"/>
      <c r="H922" s="67"/>
      <c r="I922" s="66"/>
      <c r="J922" s="66"/>
      <c r="K922" s="66"/>
      <c r="N922" s="3"/>
      <c r="O922" s="3"/>
    </row>
    <row r="923" spans="2:15" ht="14.25" customHeight="1" x14ac:dyDescent="0.45">
      <c r="B923" s="66"/>
      <c r="C923" s="66"/>
      <c r="D923" s="66"/>
      <c r="E923" s="66"/>
      <c r="F923" s="66"/>
      <c r="G923" s="66"/>
      <c r="H923" s="67"/>
      <c r="I923" s="66"/>
      <c r="J923" s="66"/>
      <c r="K923" s="66"/>
      <c r="N923" s="3"/>
      <c r="O923" s="3"/>
    </row>
    <row r="924" spans="2:15" ht="14.25" customHeight="1" x14ac:dyDescent="0.45">
      <c r="B924" s="66"/>
      <c r="C924" s="66"/>
      <c r="D924" s="66"/>
      <c r="E924" s="66"/>
      <c r="F924" s="66"/>
      <c r="G924" s="66"/>
      <c r="H924" s="67"/>
      <c r="I924" s="66"/>
      <c r="J924" s="66"/>
      <c r="K924" s="66"/>
      <c r="N924" s="3"/>
      <c r="O924" s="3"/>
    </row>
    <row r="925" spans="2:15" ht="14.25" customHeight="1" x14ac:dyDescent="0.45">
      <c r="B925" s="66"/>
      <c r="C925" s="66"/>
      <c r="D925" s="66"/>
      <c r="E925" s="66"/>
      <c r="F925" s="66"/>
      <c r="G925" s="66"/>
      <c r="H925" s="67"/>
      <c r="I925" s="66"/>
      <c r="J925" s="66"/>
      <c r="K925" s="66"/>
      <c r="N925" s="3"/>
      <c r="O925" s="3"/>
    </row>
    <row r="926" spans="2:15" ht="14.25" customHeight="1" x14ac:dyDescent="0.45">
      <c r="B926" s="66"/>
      <c r="C926" s="66"/>
      <c r="D926" s="66"/>
      <c r="E926" s="66"/>
      <c r="F926" s="66"/>
      <c r="G926" s="66"/>
      <c r="H926" s="67"/>
      <c r="I926" s="66"/>
      <c r="J926" s="66"/>
      <c r="K926" s="66"/>
      <c r="N926" s="3"/>
      <c r="O926" s="3"/>
    </row>
    <row r="927" spans="2:15" ht="14.25" customHeight="1" x14ac:dyDescent="0.45">
      <c r="B927" s="66"/>
      <c r="C927" s="66"/>
      <c r="D927" s="66"/>
      <c r="E927" s="66"/>
      <c r="F927" s="66"/>
      <c r="G927" s="66"/>
      <c r="H927" s="67"/>
      <c r="I927" s="66"/>
      <c r="J927" s="66"/>
      <c r="K927" s="66"/>
      <c r="N927" s="3"/>
      <c r="O927" s="3"/>
    </row>
    <row r="928" spans="2:15" ht="14.25" customHeight="1" x14ac:dyDescent="0.45">
      <c r="B928" s="66"/>
      <c r="C928" s="66"/>
      <c r="D928" s="66"/>
      <c r="E928" s="66"/>
      <c r="F928" s="66"/>
      <c r="G928" s="66"/>
      <c r="H928" s="67"/>
      <c r="I928" s="66"/>
      <c r="J928" s="66"/>
      <c r="K928" s="66"/>
      <c r="N928" s="3"/>
      <c r="O928" s="3"/>
    </row>
    <row r="929" spans="2:15" ht="14.25" customHeight="1" x14ac:dyDescent="0.45">
      <c r="B929" s="66"/>
      <c r="C929" s="66"/>
      <c r="D929" s="66"/>
      <c r="E929" s="66"/>
      <c r="F929" s="66"/>
      <c r="G929" s="66"/>
      <c r="H929" s="67"/>
      <c r="I929" s="66"/>
      <c r="J929" s="66"/>
      <c r="K929" s="66"/>
      <c r="N929" s="3"/>
      <c r="O929" s="3"/>
    </row>
    <row r="930" spans="2:15" ht="14.25" customHeight="1" x14ac:dyDescent="0.45">
      <c r="B930" s="66"/>
      <c r="C930" s="66"/>
      <c r="D930" s="66"/>
      <c r="E930" s="66"/>
      <c r="F930" s="66"/>
      <c r="G930" s="66"/>
      <c r="H930" s="67"/>
      <c r="I930" s="66"/>
      <c r="J930" s="66"/>
      <c r="K930" s="66"/>
      <c r="N930" s="3"/>
      <c r="O930" s="3"/>
    </row>
    <row r="931" spans="2:15" ht="14.25" customHeight="1" x14ac:dyDescent="0.45">
      <c r="B931" s="66"/>
      <c r="C931" s="66"/>
      <c r="D931" s="66"/>
      <c r="E931" s="66"/>
      <c r="F931" s="66"/>
      <c r="G931" s="66"/>
      <c r="H931" s="67"/>
      <c r="I931" s="66"/>
      <c r="J931" s="66"/>
      <c r="K931" s="66"/>
      <c r="N931" s="3"/>
      <c r="O931" s="3"/>
    </row>
    <row r="932" spans="2:15" ht="14.25" customHeight="1" x14ac:dyDescent="0.45">
      <c r="B932" s="66"/>
      <c r="C932" s="66"/>
      <c r="D932" s="66"/>
      <c r="E932" s="66"/>
      <c r="F932" s="66"/>
      <c r="G932" s="66"/>
      <c r="H932" s="67"/>
      <c r="I932" s="66"/>
      <c r="J932" s="66"/>
      <c r="K932" s="66"/>
      <c r="N932" s="3"/>
      <c r="O932" s="3"/>
    </row>
    <row r="933" spans="2:15" ht="14.25" customHeight="1" x14ac:dyDescent="0.45">
      <c r="B933" s="66"/>
      <c r="C933" s="66"/>
      <c r="D933" s="66"/>
      <c r="E933" s="66"/>
      <c r="F933" s="66"/>
      <c r="G933" s="66"/>
      <c r="H933" s="67"/>
      <c r="I933" s="66"/>
      <c r="J933" s="66"/>
      <c r="K933" s="66"/>
      <c r="N933" s="3"/>
      <c r="O933" s="3"/>
    </row>
    <row r="934" spans="2:15" ht="14.25" customHeight="1" x14ac:dyDescent="0.45">
      <c r="B934" s="66"/>
      <c r="C934" s="66"/>
      <c r="D934" s="66"/>
      <c r="E934" s="66"/>
      <c r="F934" s="66"/>
      <c r="G934" s="66"/>
      <c r="H934" s="67"/>
      <c r="I934" s="66"/>
      <c r="J934" s="66"/>
      <c r="K934" s="66"/>
      <c r="N934" s="3"/>
      <c r="O934" s="3"/>
    </row>
    <row r="935" spans="2:15" ht="14.25" customHeight="1" x14ac:dyDescent="0.45">
      <c r="B935" s="66"/>
      <c r="C935" s="66"/>
      <c r="D935" s="66"/>
      <c r="E935" s="66"/>
      <c r="F935" s="66"/>
      <c r="G935" s="66"/>
      <c r="H935" s="67"/>
      <c r="I935" s="66"/>
      <c r="J935" s="66"/>
      <c r="K935" s="66"/>
      <c r="N935" s="3"/>
      <c r="O935" s="3"/>
    </row>
    <row r="936" spans="2:15" ht="14.25" customHeight="1" x14ac:dyDescent="0.45">
      <c r="B936" s="66"/>
      <c r="C936" s="66"/>
      <c r="D936" s="66"/>
      <c r="E936" s="66"/>
      <c r="F936" s="66"/>
      <c r="G936" s="66"/>
      <c r="H936" s="67"/>
      <c r="I936" s="66"/>
      <c r="J936" s="66"/>
      <c r="K936" s="66"/>
      <c r="N936" s="3"/>
      <c r="O936" s="3"/>
    </row>
    <row r="937" spans="2:15" ht="14.25" customHeight="1" x14ac:dyDescent="0.45">
      <c r="B937" s="66"/>
      <c r="C937" s="66"/>
      <c r="D937" s="66"/>
      <c r="E937" s="66"/>
      <c r="F937" s="66"/>
      <c r="G937" s="66"/>
      <c r="H937" s="67"/>
      <c r="I937" s="66"/>
      <c r="J937" s="66"/>
      <c r="K937" s="66"/>
      <c r="N937" s="3"/>
      <c r="O937" s="3"/>
    </row>
    <row r="938" spans="2:15" ht="14.25" customHeight="1" x14ac:dyDescent="0.45">
      <c r="B938" s="66"/>
      <c r="C938" s="66"/>
      <c r="D938" s="66"/>
      <c r="E938" s="66"/>
      <c r="F938" s="66"/>
      <c r="G938" s="66"/>
      <c r="H938" s="67"/>
      <c r="I938" s="66"/>
      <c r="J938" s="66"/>
      <c r="K938" s="66"/>
      <c r="N938" s="3"/>
      <c r="O938" s="3"/>
    </row>
    <row r="939" spans="2:15" ht="14.25" customHeight="1" x14ac:dyDescent="0.45">
      <c r="B939" s="66"/>
      <c r="C939" s="66"/>
      <c r="D939" s="66"/>
      <c r="E939" s="66"/>
      <c r="F939" s="66"/>
      <c r="G939" s="66"/>
      <c r="H939" s="67"/>
      <c r="I939" s="66"/>
      <c r="J939" s="66"/>
      <c r="K939" s="66"/>
      <c r="N939" s="3"/>
      <c r="O939" s="3"/>
    </row>
    <row r="940" spans="2:15" ht="14.25" customHeight="1" x14ac:dyDescent="0.45">
      <c r="B940" s="66"/>
      <c r="C940" s="66"/>
      <c r="D940" s="66"/>
      <c r="E940" s="66"/>
      <c r="F940" s="66"/>
      <c r="G940" s="66"/>
      <c r="H940" s="67"/>
      <c r="I940" s="66"/>
      <c r="J940" s="66"/>
      <c r="K940" s="66"/>
      <c r="N940" s="3"/>
      <c r="O940" s="3"/>
    </row>
    <row r="941" spans="2:15" ht="14.25" customHeight="1" x14ac:dyDescent="0.45">
      <c r="B941" s="66"/>
      <c r="C941" s="66"/>
      <c r="D941" s="66"/>
      <c r="E941" s="66"/>
      <c r="F941" s="66"/>
      <c r="G941" s="66"/>
      <c r="H941" s="67"/>
      <c r="I941" s="66"/>
      <c r="J941" s="66"/>
      <c r="K941" s="66"/>
      <c r="N941" s="3"/>
      <c r="O941" s="3"/>
    </row>
    <row r="942" spans="2:15" ht="14.25" customHeight="1" x14ac:dyDescent="0.45">
      <c r="B942" s="66"/>
      <c r="C942" s="66"/>
      <c r="D942" s="66"/>
      <c r="E942" s="66"/>
      <c r="F942" s="66"/>
      <c r="G942" s="66"/>
      <c r="H942" s="67"/>
      <c r="I942" s="66"/>
      <c r="J942" s="66"/>
      <c r="K942" s="66"/>
      <c r="N942" s="3"/>
      <c r="O942" s="3"/>
    </row>
    <row r="943" spans="2:15" ht="14.25" customHeight="1" x14ac:dyDescent="0.45">
      <c r="B943" s="66"/>
      <c r="C943" s="66"/>
      <c r="D943" s="66"/>
      <c r="E943" s="66"/>
      <c r="F943" s="66"/>
      <c r="G943" s="66"/>
      <c r="H943" s="67"/>
      <c r="I943" s="66"/>
      <c r="J943" s="66"/>
      <c r="K943" s="66"/>
      <c r="N943" s="3"/>
      <c r="O943" s="3"/>
    </row>
    <row r="944" spans="2:15" ht="14.25" customHeight="1" x14ac:dyDescent="0.45">
      <c r="B944" s="66"/>
      <c r="C944" s="66"/>
      <c r="D944" s="66"/>
      <c r="E944" s="66"/>
      <c r="F944" s="66"/>
      <c r="G944" s="66"/>
      <c r="H944" s="67"/>
      <c r="I944" s="66"/>
      <c r="J944" s="66"/>
      <c r="K944" s="66"/>
      <c r="N944" s="3"/>
      <c r="O944" s="3"/>
    </row>
    <row r="945" spans="2:15" ht="14.25" customHeight="1" x14ac:dyDescent="0.45">
      <c r="B945" s="66"/>
      <c r="C945" s="66"/>
      <c r="D945" s="66"/>
      <c r="E945" s="66"/>
      <c r="F945" s="66"/>
      <c r="G945" s="66"/>
      <c r="H945" s="67"/>
      <c r="I945" s="66"/>
      <c r="J945" s="66"/>
      <c r="K945" s="66"/>
      <c r="N945" s="3"/>
      <c r="O945" s="3"/>
    </row>
    <row r="946" spans="2:15" ht="14.25" customHeight="1" x14ac:dyDescent="0.45">
      <c r="B946" s="66"/>
      <c r="C946" s="66"/>
      <c r="D946" s="66"/>
      <c r="E946" s="66"/>
      <c r="F946" s="66"/>
      <c r="G946" s="66"/>
      <c r="H946" s="67"/>
      <c r="I946" s="66"/>
      <c r="J946" s="66"/>
      <c r="K946" s="66"/>
      <c r="N946" s="3"/>
      <c r="O946" s="3"/>
    </row>
    <row r="947" spans="2:15" ht="14.25" customHeight="1" x14ac:dyDescent="0.45">
      <c r="B947" s="66"/>
      <c r="C947" s="66"/>
      <c r="D947" s="66"/>
      <c r="E947" s="66"/>
      <c r="F947" s="66"/>
      <c r="G947" s="66"/>
      <c r="H947" s="67"/>
      <c r="I947" s="66"/>
      <c r="J947" s="66"/>
      <c r="K947" s="66"/>
      <c r="N947" s="3"/>
      <c r="O947" s="3"/>
    </row>
    <row r="948" spans="2:15" ht="14.25" customHeight="1" x14ac:dyDescent="0.45">
      <c r="B948" s="66"/>
      <c r="C948" s="66"/>
      <c r="D948" s="66"/>
      <c r="E948" s="66"/>
      <c r="F948" s="66"/>
      <c r="G948" s="66"/>
      <c r="H948" s="67"/>
      <c r="I948" s="66"/>
      <c r="J948" s="66"/>
      <c r="K948" s="66"/>
      <c r="N948" s="3"/>
      <c r="O948" s="3"/>
    </row>
    <row r="949" spans="2:15" ht="14.25" customHeight="1" x14ac:dyDescent="0.45">
      <c r="B949" s="66"/>
      <c r="C949" s="66"/>
      <c r="D949" s="66"/>
      <c r="E949" s="66"/>
      <c r="F949" s="66"/>
      <c r="G949" s="66"/>
      <c r="H949" s="67"/>
      <c r="I949" s="66"/>
      <c r="J949" s="66"/>
      <c r="K949" s="66"/>
      <c r="N949" s="3"/>
      <c r="O949" s="3"/>
    </row>
    <row r="950" spans="2:15" ht="14.25" customHeight="1" x14ac:dyDescent="0.45">
      <c r="B950" s="66"/>
      <c r="C950" s="66"/>
      <c r="D950" s="66"/>
      <c r="E950" s="66"/>
      <c r="F950" s="66"/>
      <c r="G950" s="66"/>
      <c r="H950" s="67"/>
      <c r="I950" s="66"/>
      <c r="J950" s="66"/>
      <c r="K950" s="66"/>
      <c r="N950" s="3"/>
      <c r="O950" s="3"/>
    </row>
    <row r="951" spans="2:15" ht="14.25" customHeight="1" x14ac:dyDescent="0.45">
      <c r="B951" s="66"/>
      <c r="C951" s="66"/>
      <c r="D951" s="66"/>
      <c r="E951" s="66"/>
      <c r="F951" s="66"/>
      <c r="G951" s="66"/>
      <c r="H951" s="67"/>
      <c r="I951" s="66"/>
      <c r="J951" s="66"/>
      <c r="K951" s="66"/>
      <c r="N951" s="3"/>
      <c r="O951" s="3"/>
    </row>
    <row r="952" spans="2:15" ht="14.25" customHeight="1" x14ac:dyDescent="0.45">
      <c r="B952" s="66"/>
      <c r="C952" s="66"/>
      <c r="D952" s="66"/>
      <c r="E952" s="66"/>
      <c r="F952" s="66"/>
      <c r="G952" s="66"/>
      <c r="H952" s="67"/>
      <c r="I952" s="66"/>
      <c r="J952" s="66"/>
      <c r="K952" s="66"/>
      <c r="N952" s="3"/>
      <c r="O952" s="3"/>
    </row>
    <row r="953" spans="2:15" ht="14.25" customHeight="1" x14ac:dyDescent="0.45">
      <c r="B953" s="66"/>
      <c r="C953" s="66"/>
      <c r="D953" s="66"/>
      <c r="E953" s="66"/>
      <c r="F953" s="66"/>
      <c r="G953" s="66"/>
      <c r="H953" s="67"/>
      <c r="I953" s="66"/>
      <c r="J953" s="66"/>
      <c r="K953" s="66"/>
      <c r="N953" s="3"/>
      <c r="O953" s="3"/>
    </row>
    <row r="954" spans="2:15" ht="14.25" customHeight="1" x14ac:dyDescent="0.45">
      <c r="B954" s="66"/>
      <c r="C954" s="66"/>
      <c r="D954" s="66"/>
      <c r="E954" s="66"/>
      <c r="F954" s="66"/>
      <c r="G954" s="66"/>
      <c r="H954" s="67"/>
      <c r="I954" s="66"/>
      <c r="J954" s="66"/>
      <c r="K954" s="66"/>
      <c r="N954" s="3"/>
      <c r="O954" s="3"/>
    </row>
    <row r="955" spans="2:15" ht="14.25" customHeight="1" x14ac:dyDescent="0.45">
      <c r="B955" s="66"/>
      <c r="C955" s="66"/>
      <c r="D955" s="66"/>
      <c r="E955" s="66"/>
      <c r="F955" s="66"/>
      <c r="G955" s="66"/>
      <c r="H955" s="67"/>
      <c r="I955" s="66"/>
      <c r="J955" s="66"/>
      <c r="K955" s="66"/>
      <c r="N955" s="3"/>
      <c r="O955" s="3"/>
    </row>
    <row r="956" spans="2:15" ht="14.25" customHeight="1" x14ac:dyDescent="0.45">
      <c r="B956" s="66"/>
      <c r="C956" s="66"/>
      <c r="D956" s="66"/>
      <c r="E956" s="66"/>
      <c r="F956" s="66"/>
      <c r="G956" s="66"/>
      <c r="H956" s="67"/>
      <c r="I956" s="66"/>
      <c r="J956" s="66"/>
      <c r="K956" s="66"/>
      <c r="N956" s="3"/>
      <c r="O956" s="3"/>
    </row>
    <row r="957" spans="2:15" ht="14.25" customHeight="1" x14ac:dyDescent="0.45">
      <c r="B957" s="66"/>
      <c r="C957" s="66"/>
      <c r="D957" s="66"/>
      <c r="E957" s="66"/>
      <c r="F957" s="66"/>
      <c r="G957" s="66"/>
      <c r="H957" s="67"/>
      <c r="I957" s="66"/>
      <c r="J957" s="66"/>
      <c r="K957" s="66"/>
      <c r="N957" s="3"/>
      <c r="O957" s="3"/>
    </row>
    <row r="958" spans="2:15" ht="14.25" customHeight="1" x14ac:dyDescent="0.45">
      <c r="B958" s="66"/>
      <c r="C958" s="66"/>
      <c r="D958" s="66"/>
      <c r="E958" s="66"/>
      <c r="F958" s="66"/>
      <c r="G958" s="66"/>
      <c r="H958" s="67"/>
      <c r="I958" s="66"/>
      <c r="J958" s="66"/>
      <c r="K958" s="66"/>
      <c r="N958" s="3"/>
      <c r="O958" s="3"/>
    </row>
    <row r="959" spans="2:15" ht="14.25" customHeight="1" x14ac:dyDescent="0.45">
      <c r="B959" s="66"/>
      <c r="C959" s="66"/>
      <c r="D959" s="66"/>
      <c r="E959" s="66"/>
      <c r="F959" s="66"/>
      <c r="G959" s="66"/>
      <c r="H959" s="67"/>
      <c r="I959" s="66"/>
      <c r="J959" s="66"/>
      <c r="K959" s="66"/>
      <c r="N959" s="3"/>
      <c r="O959" s="3"/>
    </row>
    <row r="960" spans="2:15" ht="14.25" customHeight="1" x14ac:dyDescent="0.45">
      <c r="B960" s="66"/>
      <c r="C960" s="66"/>
      <c r="D960" s="66"/>
      <c r="E960" s="66"/>
      <c r="F960" s="66"/>
      <c r="G960" s="66"/>
      <c r="H960" s="67"/>
      <c r="I960" s="66"/>
      <c r="J960" s="66"/>
      <c r="K960" s="66"/>
      <c r="N960" s="3"/>
      <c r="O960" s="3"/>
    </row>
    <row r="961" spans="2:15" ht="14.25" customHeight="1" x14ac:dyDescent="0.45">
      <c r="B961" s="66"/>
      <c r="C961" s="66"/>
      <c r="D961" s="66"/>
      <c r="E961" s="66"/>
      <c r="F961" s="66"/>
      <c r="G961" s="66"/>
      <c r="H961" s="67"/>
      <c r="I961" s="66"/>
      <c r="J961" s="66"/>
      <c r="K961" s="66"/>
      <c r="N961" s="3"/>
      <c r="O961" s="3"/>
    </row>
    <row r="962" spans="2:15" ht="14.25" customHeight="1" x14ac:dyDescent="0.45">
      <c r="B962" s="66"/>
      <c r="C962" s="66"/>
      <c r="D962" s="66"/>
      <c r="E962" s="66"/>
      <c r="F962" s="66"/>
      <c r="G962" s="66"/>
      <c r="H962" s="67"/>
      <c r="I962" s="66"/>
      <c r="J962" s="66"/>
      <c r="K962" s="66"/>
      <c r="N962" s="3"/>
      <c r="O962" s="3"/>
    </row>
    <row r="963" spans="2:15" ht="14.25" customHeight="1" x14ac:dyDescent="0.45">
      <c r="B963" s="66"/>
      <c r="C963" s="66"/>
      <c r="D963" s="66"/>
      <c r="E963" s="66"/>
      <c r="F963" s="66"/>
      <c r="G963" s="66"/>
      <c r="H963" s="67"/>
      <c r="I963" s="66"/>
      <c r="J963" s="66"/>
      <c r="K963" s="66"/>
      <c r="N963" s="3"/>
      <c r="O963" s="3"/>
    </row>
    <row r="964" spans="2:15" ht="14.25" customHeight="1" x14ac:dyDescent="0.45">
      <c r="B964" s="66"/>
      <c r="C964" s="66"/>
      <c r="D964" s="66"/>
      <c r="E964" s="66"/>
      <c r="F964" s="66"/>
      <c r="G964" s="66"/>
      <c r="H964" s="67"/>
      <c r="I964" s="66"/>
      <c r="J964" s="66"/>
      <c r="K964" s="66"/>
      <c r="N964" s="3"/>
      <c r="O964" s="3"/>
    </row>
    <row r="965" spans="2:15" ht="14.25" customHeight="1" x14ac:dyDescent="0.45">
      <c r="B965" s="66"/>
      <c r="C965" s="66"/>
      <c r="D965" s="66"/>
      <c r="E965" s="66"/>
      <c r="F965" s="66"/>
      <c r="G965" s="66"/>
      <c r="H965" s="67"/>
      <c r="I965" s="66"/>
      <c r="J965" s="66"/>
      <c r="K965" s="66"/>
      <c r="N965" s="3"/>
      <c r="O965" s="3"/>
    </row>
    <row r="966" spans="2:15" ht="14.25" customHeight="1" x14ac:dyDescent="0.45">
      <c r="B966" s="66"/>
      <c r="C966" s="66"/>
      <c r="D966" s="66"/>
      <c r="E966" s="66"/>
      <c r="F966" s="66"/>
      <c r="G966" s="66"/>
      <c r="H966" s="67"/>
      <c r="I966" s="66"/>
      <c r="J966" s="66"/>
      <c r="K966" s="66"/>
      <c r="N966" s="3"/>
      <c r="O966" s="3"/>
    </row>
    <row r="967" spans="2:15" ht="14.25" customHeight="1" x14ac:dyDescent="0.45">
      <c r="B967" s="66"/>
      <c r="C967" s="66"/>
      <c r="D967" s="66"/>
      <c r="E967" s="66"/>
      <c r="F967" s="66"/>
      <c r="G967" s="66"/>
      <c r="H967" s="67"/>
      <c r="I967" s="66"/>
      <c r="J967" s="66"/>
      <c r="K967" s="66"/>
      <c r="N967" s="3"/>
      <c r="O967" s="3"/>
    </row>
    <row r="968" spans="2:15" ht="14.25" customHeight="1" x14ac:dyDescent="0.45">
      <c r="B968" s="66"/>
      <c r="C968" s="66"/>
      <c r="D968" s="66"/>
      <c r="E968" s="66"/>
      <c r="F968" s="66"/>
      <c r="G968" s="66"/>
      <c r="H968" s="67"/>
      <c r="I968" s="66"/>
      <c r="J968" s="66"/>
      <c r="K968" s="66"/>
      <c r="N968" s="3"/>
      <c r="O968" s="3"/>
    </row>
    <row r="969" spans="2:15" ht="14.25" customHeight="1" x14ac:dyDescent="0.45">
      <c r="B969" s="66"/>
      <c r="C969" s="66"/>
      <c r="D969" s="66"/>
      <c r="E969" s="66"/>
      <c r="F969" s="66"/>
      <c r="G969" s="66"/>
      <c r="H969" s="67"/>
      <c r="I969" s="66"/>
      <c r="J969" s="66"/>
      <c r="K969" s="66"/>
      <c r="N969" s="3"/>
      <c r="O969" s="3"/>
    </row>
    <row r="970" spans="2:15" ht="14.25" customHeight="1" x14ac:dyDescent="0.45">
      <c r="B970" s="66"/>
      <c r="C970" s="66"/>
      <c r="D970" s="66"/>
      <c r="E970" s="66"/>
      <c r="F970" s="66"/>
      <c r="G970" s="66"/>
      <c r="H970" s="67"/>
      <c r="I970" s="66"/>
      <c r="J970" s="66"/>
      <c r="K970" s="66"/>
      <c r="N970" s="3"/>
      <c r="O970" s="3"/>
    </row>
    <row r="971" spans="2:15" ht="14.25" customHeight="1" x14ac:dyDescent="0.45">
      <c r="B971" s="66"/>
      <c r="C971" s="66"/>
      <c r="D971" s="66"/>
      <c r="E971" s="66"/>
      <c r="F971" s="66"/>
      <c r="G971" s="66"/>
      <c r="H971" s="67"/>
      <c r="I971" s="66"/>
      <c r="J971" s="66"/>
      <c r="K971" s="66"/>
      <c r="N971" s="3"/>
      <c r="O971" s="3"/>
    </row>
    <row r="972" spans="2:15" ht="14.25" customHeight="1" x14ac:dyDescent="0.45">
      <c r="B972" s="66"/>
      <c r="C972" s="66"/>
      <c r="D972" s="66"/>
      <c r="E972" s="66"/>
      <c r="F972" s="66"/>
      <c r="G972" s="66"/>
      <c r="H972" s="67"/>
      <c r="I972" s="66"/>
      <c r="J972" s="66"/>
      <c r="K972" s="66"/>
      <c r="N972" s="3"/>
      <c r="O972" s="3"/>
    </row>
    <row r="973" spans="2:15" ht="14.25" customHeight="1" x14ac:dyDescent="0.45">
      <c r="B973" s="66"/>
      <c r="C973" s="66"/>
      <c r="D973" s="66"/>
      <c r="E973" s="66"/>
      <c r="F973" s="66"/>
      <c r="G973" s="66"/>
      <c r="H973" s="67"/>
      <c r="I973" s="66"/>
      <c r="J973" s="66"/>
      <c r="K973" s="66"/>
      <c r="N973" s="3"/>
      <c r="O973" s="3"/>
    </row>
    <row r="974" spans="2:15" ht="14.25" customHeight="1" x14ac:dyDescent="0.45">
      <c r="B974" s="66"/>
      <c r="C974" s="66"/>
      <c r="D974" s="66"/>
      <c r="E974" s="66"/>
      <c r="F974" s="66"/>
      <c r="G974" s="66"/>
      <c r="H974" s="67"/>
      <c r="I974" s="66"/>
      <c r="J974" s="66"/>
      <c r="K974" s="66"/>
      <c r="N974" s="3"/>
      <c r="O974" s="3"/>
    </row>
    <row r="975" spans="2:15" ht="14.25" customHeight="1" x14ac:dyDescent="0.45">
      <c r="B975" s="66"/>
      <c r="C975" s="66"/>
      <c r="D975" s="66"/>
      <c r="E975" s="66"/>
      <c r="F975" s="66"/>
      <c r="G975" s="66"/>
      <c r="H975" s="67"/>
      <c r="I975" s="66"/>
      <c r="J975" s="66"/>
      <c r="K975" s="66"/>
      <c r="N975" s="3"/>
      <c r="O975" s="3"/>
    </row>
    <row r="976" spans="2:15" ht="14.25" customHeight="1" x14ac:dyDescent="0.45">
      <c r="B976" s="66"/>
      <c r="C976" s="66"/>
      <c r="D976" s="66"/>
      <c r="E976" s="66"/>
      <c r="F976" s="66"/>
      <c r="G976" s="66"/>
      <c r="H976" s="67"/>
      <c r="I976" s="66"/>
      <c r="J976" s="66"/>
      <c r="K976" s="66"/>
      <c r="N976" s="3"/>
      <c r="O976" s="3"/>
    </row>
    <row r="977" spans="2:15" ht="14.25" customHeight="1" x14ac:dyDescent="0.45">
      <c r="B977" s="66"/>
      <c r="C977" s="66"/>
      <c r="D977" s="66"/>
      <c r="E977" s="66"/>
      <c r="F977" s="66"/>
      <c r="G977" s="66"/>
      <c r="H977" s="67"/>
      <c r="I977" s="66"/>
      <c r="J977" s="66"/>
      <c r="K977" s="66"/>
      <c r="N977" s="3"/>
      <c r="O977" s="3"/>
    </row>
    <row r="978" spans="2:15" ht="14.25" customHeight="1" x14ac:dyDescent="0.45">
      <c r="B978" s="66"/>
      <c r="C978" s="66"/>
      <c r="D978" s="66"/>
      <c r="E978" s="66"/>
      <c r="F978" s="66"/>
      <c r="G978" s="66"/>
      <c r="H978" s="67"/>
      <c r="I978" s="66"/>
      <c r="J978" s="66"/>
      <c r="K978" s="66"/>
      <c r="N978" s="3"/>
      <c r="O978" s="3"/>
    </row>
    <row r="979" spans="2:15" ht="14.25" customHeight="1" x14ac:dyDescent="0.45">
      <c r="B979" s="66"/>
      <c r="C979" s="66"/>
      <c r="D979" s="66"/>
      <c r="E979" s="66"/>
      <c r="F979" s="66"/>
      <c r="G979" s="66"/>
      <c r="H979" s="67"/>
      <c r="I979" s="66"/>
      <c r="J979" s="66"/>
      <c r="K979" s="66"/>
      <c r="N979" s="3"/>
      <c r="O979" s="3"/>
    </row>
    <row r="980" spans="2:15" ht="14.25" customHeight="1" x14ac:dyDescent="0.45">
      <c r="B980" s="66"/>
      <c r="C980" s="66"/>
      <c r="D980" s="66"/>
      <c r="E980" s="66"/>
      <c r="F980" s="66"/>
      <c r="G980" s="66"/>
      <c r="H980" s="67"/>
      <c r="I980" s="66"/>
      <c r="J980" s="66"/>
      <c r="K980" s="66"/>
      <c r="N980" s="3"/>
      <c r="O980" s="3"/>
    </row>
    <row r="981" spans="2:15" ht="14.25" customHeight="1" x14ac:dyDescent="0.45">
      <c r="B981" s="66"/>
      <c r="C981" s="66"/>
      <c r="D981" s="66"/>
      <c r="E981" s="66"/>
      <c r="F981" s="66"/>
      <c r="G981" s="66"/>
      <c r="H981" s="67"/>
      <c r="I981" s="66"/>
      <c r="J981" s="66"/>
      <c r="K981" s="66"/>
      <c r="N981" s="3"/>
      <c r="O981" s="3"/>
    </row>
    <row r="982" spans="2:15" ht="14.25" customHeight="1" x14ac:dyDescent="0.45">
      <c r="B982" s="66"/>
      <c r="C982" s="66"/>
      <c r="D982" s="66"/>
      <c r="E982" s="66"/>
      <c r="F982" s="66"/>
      <c r="G982" s="66"/>
      <c r="H982" s="67"/>
      <c r="I982" s="66"/>
      <c r="J982" s="66"/>
      <c r="K982" s="66"/>
      <c r="N982" s="3"/>
      <c r="O982" s="3"/>
    </row>
    <row r="983" spans="2:15" ht="14.25" customHeight="1" x14ac:dyDescent="0.45">
      <c r="B983" s="66"/>
      <c r="C983" s="66"/>
      <c r="D983" s="66"/>
      <c r="E983" s="66"/>
      <c r="F983" s="66"/>
      <c r="G983" s="66"/>
      <c r="H983" s="67"/>
      <c r="I983" s="66"/>
      <c r="J983" s="66"/>
      <c r="K983" s="66"/>
      <c r="N983" s="3"/>
      <c r="O983" s="3"/>
    </row>
    <row r="984" spans="2:15" ht="14.25" customHeight="1" x14ac:dyDescent="0.45">
      <c r="B984" s="66"/>
      <c r="C984" s="66"/>
      <c r="D984" s="66"/>
      <c r="E984" s="66"/>
      <c r="F984" s="66"/>
      <c r="G984" s="66"/>
      <c r="H984" s="67"/>
      <c r="I984" s="66"/>
      <c r="J984" s="66"/>
      <c r="K984" s="66"/>
      <c r="N984" s="3"/>
      <c r="O984" s="3"/>
    </row>
    <row r="985" spans="2:15" ht="14.25" customHeight="1" x14ac:dyDescent="0.45">
      <c r="B985" s="66"/>
      <c r="C985" s="66"/>
      <c r="D985" s="66"/>
      <c r="E985" s="66"/>
      <c r="F985" s="66"/>
      <c r="G985" s="66"/>
      <c r="H985" s="67"/>
      <c r="I985" s="66"/>
      <c r="J985" s="66"/>
      <c r="K985" s="66"/>
      <c r="N985" s="3"/>
      <c r="O985" s="3"/>
    </row>
    <row r="986" spans="2:15" ht="14.25" customHeight="1" x14ac:dyDescent="0.45">
      <c r="B986" s="66"/>
      <c r="C986" s="66"/>
      <c r="D986" s="66"/>
      <c r="E986" s="66"/>
      <c r="F986" s="66"/>
      <c r="G986" s="66"/>
      <c r="H986" s="67"/>
      <c r="I986" s="66"/>
      <c r="J986" s="66"/>
      <c r="K986" s="66"/>
      <c r="N986" s="3"/>
      <c r="O986" s="3"/>
    </row>
    <row r="987" spans="2:15" ht="14.25" customHeight="1" x14ac:dyDescent="0.45">
      <c r="B987" s="66"/>
      <c r="C987" s="66"/>
      <c r="D987" s="66"/>
      <c r="E987" s="66"/>
      <c r="F987" s="66"/>
      <c r="G987" s="66"/>
      <c r="H987" s="67"/>
      <c r="I987" s="66"/>
      <c r="J987" s="66"/>
      <c r="K987" s="66"/>
      <c r="N987" s="3"/>
      <c r="O987" s="3"/>
    </row>
    <row r="988" spans="2:15" ht="14.25" customHeight="1" x14ac:dyDescent="0.45">
      <c r="B988" s="66"/>
      <c r="C988" s="66"/>
      <c r="D988" s="66"/>
      <c r="E988" s="66"/>
      <c r="F988" s="66"/>
      <c r="G988" s="66"/>
      <c r="H988" s="67"/>
      <c r="I988" s="66"/>
      <c r="J988" s="66"/>
      <c r="K988" s="66"/>
      <c r="N988" s="3"/>
      <c r="O988" s="3"/>
    </row>
    <row r="989" spans="2:15" ht="14.25" customHeight="1" x14ac:dyDescent="0.45">
      <c r="B989" s="66"/>
      <c r="C989" s="66"/>
      <c r="D989" s="66"/>
      <c r="E989" s="66"/>
      <c r="F989" s="66"/>
      <c r="G989" s="66"/>
      <c r="H989" s="67"/>
      <c r="I989" s="66"/>
      <c r="J989" s="66"/>
      <c r="K989" s="66"/>
      <c r="N989" s="3"/>
      <c r="O989" s="3"/>
    </row>
    <row r="990" spans="2:15" ht="14.25" customHeight="1" x14ac:dyDescent="0.45">
      <c r="B990" s="66"/>
      <c r="C990" s="66"/>
      <c r="D990" s="66"/>
      <c r="E990" s="66"/>
      <c r="F990" s="66"/>
      <c r="G990" s="66"/>
      <c r="H990" s="67"/>
      <c r="I990" s="66"/>
      <c r="J990" s="66"/>
      <c r="K990" s="66"/>
      <c r="N990" s="3"/>
      <c r="O990" s="3"/>
    </row>
    <row r="991" spans="2:15" ht="14.25" customHeight="1" x14ac:dyDescent="0.45">
      <c r="B991" s="66"/>
      <c r="C991" s="66"/>
      <c r="D991" s="66"/>
      <c r="E991" s="66"/>
      <c r="F991" s="66"/>
      <c r="G991" s="66"/>
      <c r="H991" s="67"/>
      <c r="I991" s="66"/>
      <c r="J991" s="66"/>
      <c r="K991" s="66"/>
      <c r="N991" s="3"/>
      <c r="O991" s="3"/>
    </row>
    <row r="992" spans="2:15" ht="14.25" customHeight="1" x14ac:dyDescent="0.45">
      <c r="B992" s="66"/>
      <c r="C992" s="66"/>
      <c r="D992" s="66"/>
      <c r="E992" s="66"/>
      <c r="F992" s="66"/>
      <c r="G992" s="66"/>
      <c r="H992" s="67"/>
      <c r="I992" s="66"/>
      <c r="J992" s="66"/>
      <c r="K992" s="66"/>
      <c r="N992" s="3"/>
      <c r="O992" s="3"/>
    </row>
    <row r="993" spans="2:15" ht="14.25" customHeight="1" x14ac:dyDescent="0.45">
      <c r="B993" s="66"/>
      <c r="C993" s="66"/>
      <c r="D993" s="66"/>
      <c r="E993" s="66"/>
      <c r="F993" s="66"/>
      <c r="G993" s="66"/>
      <c r="H993" s="67"/>
      <c r="I993" s="66"/>
      <c r="J993" s="66"/>
      <c r="K993" s="66"/>
      <c r="N993" s="3"/>
      <c r="O993" s="3"/>
    </row>
    <row r="994" spans="2:15" ht="14.25" customHeight="1" x14ac:dyDescent="0.45">
      <c r="B994" s="66"/>
      <c r="C994" s="66"/>
      <c r="D994" s="66"/>
      <c r="E994" s="66"/>
      <c r="F994" s="66"/>
      <c r="G994" s="66"/>
      <c r="H994" s="67"/>
      <c r="I994" s="66"/>
      <c r="J994" s="66"/>
      <c r="K994" s="66"/>
      <c r="N994" s="3"/>
      <c r="O994" s="3"/>
    </row>
    <row r="995" spans="2:15" ht="14.25" customHeight="1" x14ac:dyDescent="0.45">
      <c r="B995" s="66"/>
      <c r="C995" s="66"/>
      <c r="D995" s="66"/>
      <c r="E995" s="66"/>
      <c r="F995" s="66"/>
      <c r="G995" s="66"/>
      <c r="H995" s="67"/>
      <c r="I995" s="66"/>
      <c r="J995" s="66"/>
      <c r="K995" s="66"/>
      <c r="N995" s="3"/>
      <c r="O995" s="3"/>
    </row>
    <row r="996" spans="2:15" ht="14.25" customHeight="1" x14ac:dyDescent="0.45">
      <c r="B996" s="66"/>
      <c r="C996" s="66"/>
      <c r="D996" s="66"/>
      <c r="E996" s="66"/>
      <c r="F996" s="66"/>
      <c r="G996" s="66"/>
      <c r="H996" s="67"/>
      <c r="I996" s="66"/>
      <c r="J996" s="66"/>
      <c r="K996" s="66"/>
      <c r="N996" s="3"/>
      <c r="O996" s="3"/>
    </row>
    <row r="997" spans="2:15" ht="14.25" customHeight="1" x14ac:dyDescent="0.45">
      <c r="B997" s="66"/>
      <c r="C997" s="66"/>
      <c r="D997" s="66"/>
      <c r="E997" s="66"/>
      <c r="F997" s="66"/>
      <c r="G997" s="66"/>
      <c r="H997" s="67"/>
      <c r="I997" s="66"/>
      <c r="J997" s="66"/>
      <c r="K997" s="66"/>
      <c r="N997" s="3"/>
      <c r="O997" s="3"/>
    </row>
    <row r="998" spans="2:15" ht="14.25" customHeight="1" x14ac:dyDescent="0.45">
      <c r="B998" s="66"/>
      <c r="C998" s="66"/>
      <c r="D998" s="66"/>
      <c r="E998" s="66"/>
      <c r="F998" s="66"/>
      <c r="G998" s="66"/>
      <c r="H998" s="67"/>
      <c r="I998" s="66"/>
      <c r="J998" s="66"/>
      <c r="K998" s="66"/>
      <c r="N998" s="3"/>
      <c r="O998" s="3"/>
    </row>
    <row r="999" spans="2:15" ht="14.25" customHeight="1" x14ac:dyDescent="0.45">
      <c r="B999" s="66"/>
      <c r="C999" s="66"/>
      <c r="D999" s="66"/>
      <c r="E999" s="66"/>
      <c r="F999" s="66"/>
      <c r="G999" s="66"/>
      <c r="H999" s="67"/>
      <c r="I999" s="66"/>
      <c r="J999" s="66"/>
      <c r="K999" s="66"/>
      <c r="N999" s="3"/>
      <c r="O999" s="3"/>
    </row>
    <row r="1000" spans="2:15" ht="14.25" customHeight="1" x14ac:dyDescent="0.45">
      <c r="B1000" s="66"/>
      <c r="C1000" s="66"/>
      <c r="D1000" s="66"/>
      <c r="E1000" s="66"/>
      <c r="F1000" s="66"/>
      <c r="G1000" s="66"/>
      <c r="H1000" s="67"/>
      <c r="I1000" s="66"/>
      <c r="J1000" s="66"/>
      <c r="K1000" s="66"/>
      <c r="N1000" s="3"/>
      <c r="O1000" s="3"/>
    </row>
  </sheetData>
  <pageMargins left="0.7" right="0.7" top="0.75" bottom="0.75" header="0" footer="0"/>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F499-977D-4046-974A-158C9B56FFD7}">
  <dimension ref="A1:S35"/>
  <sheetViews>
    <sheetView workbookViewId="0">
      <selection activeCell="Q40" sqref="Q40"/>
    </sheetView>
  </sheetViews>
  <sheetFormatPr defaultRowHeight="14.25" x14ac:dyDescent="0.45"/>
  <cols>
    <col min="2" max="2" width="9.19921875" bestFit="1" customWidth="1"/>
    <col min="3" max="3" width="10.796875" bestFit="1" customWidth="1"/>
    <col min="4" max="4" width="13.53125" customWidth="1"/>
    <col min="5" max="12" width="10.796875" bestFit="1" customWidth="1"/>
    <col min="13" max="13" width="10.73046875" customWidth="1"/>
    <col min="14" max="14" width="10.796875" bestFit="1" customWidth="1"/>
    <col min="15" max="15" width="11.06640625" bestFit="1" customWidth="1"/>
    <col min="16" max="16" width="11" bestFit="1" customWidth="1"/>
  </cols>
  <sheetData>
    <row r="1" spans="1:16" s="206" customFormat="1" ht="12.4" x14ac:dyDescent="0.35">
      <c r="A1" s="203"/>
      <c r="B1" s="204" t="s">
        <v>250</v>
      </c>
      <c r="C1" s="205"/>
      <c r="D1" s="205"/>
      <c r="E1" s="205"/>
      <c r="F1" s="205"/>
      <c r="G1" s="205"/>
      <c r="H1" s="205"/>
      <c r="I1" s="205"/>
      <c r="J1" s="205"/>
      <c r="K1" s="205"/>
      <c r="L1" s="205"/>
      <c r="M1" s="205"/>
      <c r="N1" s="205"/>
      <c r="O1" s="205"/>
      <c r="P1" s="205"/>
    </row>
    <row r="2" spans="1:16" s="206" customFormat="1" ht="21.4" thickBot="1" x14ac:dyDescent="0.4">
      <c r="A2" s="207" t="s">
        <v>263</v>
      </c>
      <c r="B2" s="208" t="s">
        <v>251</v>
      </c>
      <c r="C2" s="209" t="s">
        <v>252</v>
      </c>
      <c r="D2" s="208" t="s">
        <v>264</v>
      </c>
      <c r="E2" s="208" t="s">
        <v>265</v>
      </c>
      <c r="F2" s="208" t="s">
        <v>253</v>
      </c>
      <c r="G2" s="208" t="s">
        <v>271</v>
      </c>
      <c r="H2" s="208" t="s">
        <v>272</v>
      </c>
      <c r="I2" s="208" t="s">
        <v>273</v>
      </c>
      <c r="J2" s="208" t="s">
        <v>274</v>
      </c>
      <c r="K2" s="208" t="s">
        <v>275</v>
      </c>
      <c r="L2" s="209" t="s">
        <v>266</v>
      </c>
      <c r="M2" s="209" t="s">
        <v>267</v>
      </c>
      <c r="N2" s="208" t="s">
        <v>268</v>
      </c>
      <c r="O2" s="209" t="s">
        <v>269</v>
      </c>
      <c r="P2" s="210" t="s">
        <v>29</v>
      </c>
    </row>
    <row r="3" spans="1:16" s="206" customFormat="1" ht="10.5" x14ac:dyDescent="0.35">
      <c r="A3" s="211" t="s">
        <v>86</v>
      </c>
      <c r="B3" s="212">
        <v>1740000</v>
      </c>
      <c r="C3" s="212">
        <v>7500000</v>
      </c>
      <c r="D3" s="213">
        <v>18500000</v>
      </c>
      <c r="E3" s="213">
        <v>18846000</v>
      </c>
      <c r="F3" s="213">
        <v>18700000</v>
      </c>
      <c r="G3" s="213">
        <v>35500000</v>
      </c>
      <c r="H3" s="213">
        <v>30614000</v>
      </c>
      <c r="I3" s="213">
        <v>30750000</v>
      </c>
      <c r="J3" s="213">
        <v>28547000</v>
      </c>
      <c r="K3" s="213">
        <v>29000000</v>
      </c>
      <c r="L3" s="213">
        <v>28000000</v>
      </c>
      <c r="M3" s="213">
        <v>27000000</v>
      </c>
      <c r="N3" s="213">
        <v>22000000</v>
      </c>
      <c r="O3" s="213">
        <v>22000000</v>
      </c>
      <c r="P3" s="214">
        <v>318697000</v>
      </c>
    </row>
    <row r="4" spans="1:16" s="206" customFormat="1" ht="10.5" x14ac:dyDescent="0.35">
      <c r="A4" s="211" t="s">
        <v>143</v>
      </c>
      <c r="B4" s="212">
        <v>2000000</v>
      </c>
      <c r="C4" s="212">
        <v>11500000</v>
      </c>
      <c r="D4" s="213">
        <v>31000000</v>
      </c>
      <c r="E4" s="213">
        <v>33725000</v>
      </c>
      <c r="F4" s="213">
        <v>35000000</v>
      </c>
      <c r="G4" s="213">
        <v>52000000</v>
      </c>
      <c r="H4" s="213">
        <v>46906000</v>
      </c>
      <c r="I4" s="213">
        <v>49000000</v>
      </c>
      <c r="J4" s="213">
        <v>46057000</v>
      </c>
      <c r="K4" s="213">
        <v>46000000</v>
      </c>
      <c r="L4" s="213">
        <v>46000000</v>
      </c>
      <c r="M4" s="213">
        <v>46000000</v>
      </c>
      <c r="N4" s="213">
        <v>44000000</v>
      </c>
      <c r="O4" s="213">
        <v>44000000</v>
      </c>
      <c r="P4" s="214">
        <v>533188000</v>
      </c>
    </row>
    <row r="5" spans="1:16" s="206" customFormat="1" ht="10.5" x14ac:dyDescent="0.35">
      <c r="A5" s="211" t="s">
        <v>145</v>
      </c>
      <c r="B5" s="212">
        <v>510775</v>
      </c>
      <c r="C5" s="212">
        <v>9500000</v>
      </c>
      <c r="D5" s="213">
        <v>21500000</v>
      </c>
      <c r="E5" s="213">
        <v>21822000</v>
      </c>
      <c r="F5" s="213">
        <v>21600000</v>
      </c>
      <c r="G5" s="213">
        <v>35000000</v>
      </c>
      <c r="H5" s="213">
        <v>34930000</v>
      </c>
      <c r="I5" s="213">
        <v>33000000</v>
      </c>
      <c r="J5" s="213">
        <v>33782000</v>
      </c>
      <c r="K5" s="213">
        <v>34000000</v>
      </c>
      <c r="L5" s="213">
        <v>34000000</v>
      </c>
      <c r="M5" s="213">
        <v>34000000</v>
      </c>
      <c r="N5" s="213">
        <v>33000000</v>
      </c>
      <c r="O5" s="213">
        <v>33000000</v>
      </c>
      <c r="P5" s="214">
        <v>379644775</v>
      </c>
    </row>
    <row r="6" spans="1:16" s="206" customFormat="1" ht="10.5" x14ac:dyDescent="0.35">
      <c r="A6" s="211" t="s">
        <v>124</v>
      </c>
      <c r="B6" s="212">
        <v>2045000</v>
      </c>
      <c r="C6" s="213">
        <v>18500000</v>
      </c>
      <c r="D6" s="213">
        <v>17854000</v>
      </c>
      <c r="E6" s="213">
        <v>17700000</v>
      </c>
      <c r="F6" s="213">
        <v>27000000</v>
      </c>
      <c r="G6" s="213">
        <v>26447000</v>
      </c>
      <c r="H6" s="213">
        <v>24600000</v>
      </c>
      <c r="I6" s="213">
        <v>24075000</v>
      </c>
      <c r="J6" s="213">
        <v>22000000</v>
      </c>
      <c r="K6" s="213">
        <v>22000000</v>
      </c>
      <c r="L6" s="213">
        <v>22000000</v>
      </c>
      <c r="M6" s="213">
        <v>22000000</v>
      </c>
      <c r="N6" s="213">
        <v>24000000</v>
      </c>
      <c r="O6" s="214">
        <v>270221000</v>
      </c>
      <c r="P6" s="215"/>
    </row>
    <row r="7" spans="1:16" s="206" customFormat="1" ht="10.5" x14ac:dyDescent="0.35">
      <c r="A7" s="211" t="s">
        <v>127</v>
      </c>
      <c r="B7" s="212">
        <v>6259000</v>
      </c>
      <c r="C7" s="213">
        <v>18000000</v>
      </c>
      <c r="D7" s="213">
        <v>19838000</v>
      </c>
      <c r="E7" s="213">
        <v>19700000</v>
      </c>
      <c r="F7" s="213">
        <v>38000000</v>
      </c>
      <c r="G7" s="213">
        <v>29241000</v>
      </c>
      <c r="H7" s="213">
        <v>30000000</v>
      </c>
      <c r="I7" s="213">
        <v>29023000</v>
      </c>
      <c r="J7" s="213">
        <v>29000000</v>
      </c>
      <c r="K7" s="213">
        <v>29000000</v>
      </c>
      <c r="L7" s="213">
        <v>29000000</v>
      </c>
      <c r="M7" s="213">
        <v>29000000</v>
      </c>
      <c r="N7" s="213">
        <v>29000000</v>
      </c>
      <c r="O7" s="214">
        <v>335061000</v>
      </c>
      <c r="P7" s="215"/>
    </row>
    <row r="8" spans="1:16" s="206" customFormat="1" ht="10.5" x14ac:dyDescent="0.35">
      <c r="A8" s="211" t="s">
        <v>132</v>
      </c>
      <c r="B8" s="212">
        <v>1479000</v>
      </c>
      <c r="C8" s="213">
        <v>20000000</v>
      </c>
      <c r="D8" s="213">
        <v>16862000</v>
      </c>
      <c r="E8" s="213">
        <v>16300000</v>
      </c>
      <c r="F8" s="213">
        <v>18000000</v>
      </c>
      <c r="G8" s="213">
        <v>18962000</v>
      </c>
      <c r="H8" s="213">
        <v>18100000</v>
      </c>
      <c r="I8" s="213">
        <v>18003000</v>
      </c>
      <c r="J8" s="213">
        <v>17500000</v>
      </c>
      <c r="K8" s="213">
        <v>18000000</v>
      </c>
      <c r="L8" s="213">
        <v>18000000</v>
      </c>
      <c r="M8" s="213">
        <v>18000000</v>
      </c>
      <c r="N8" s="213">
        <v>18000000</v>
      </c>
      <c r="O8" s="214">
        <v>217206000</v>
      </c>
      <c r="P8" s="215"/>
    </row>
    <row r="9" spans="1:16" s="206" customFormat="1" ht="10.5" x14ac:dyDescent="0.35">
      <c r="A9" s="211" t="s">
        <v>134</v>
      </c>
      <c r="B9" s="212">
        <v>2168000</v>
      </c>
      <c r="C9" s="213">
        <v>16700000</v>
      </c>
      <c r="D9" s="213">
        <v>15870000</v>
      </c>
      <c r="E9" s="213">
        <v>15700000</v>
      </c>
      <c r="F9" s="213">
        <v>27000000</v>
      </c>
      <c r="G9" s="213">
        <v>24451000</v>
      </c>
      <c r="H9" s="213">
        <v>24500000</v>
      </c>
      <c r="I9" s="213">
        <v>24123000</v>
      </c>
      <c r="J9" s="213">
        <v>24000000</v>
      </c>
      <c r="K9" s="213">
        <v>24000000</v>
      </c>
      <c r="L9" s="213">
        <v>24000000</v>
      </c>
      <c r="M9" s="213">
        <v>25000000</v>
      </c>
      <c r="N9" s="213">
        <v>24000000</v>
      </c>
      <c r="O9" s="214">
        <v>271512000</v>
      </c>
      <c r="P9" s="215"/>
    </row>
    <row r="10" spans="1:16" s="206" customFormat="1" ht="10.5" x14ac:dyDescent="0.35">
      <c r="A10" s="211" t="s">
        <v>87</v>
      </c>
      <c r="B10" s="212">
        <v>1774000</v>
      </c>
      <c r="C10" s="213">
        <v>3600000</v>
      </c>
      <c r="D10" s="213">
        <v>13887000</v>
      </c>
      <c r="E10" s="213">
        <v>13800000</v>
      </c>
      <c r="F10" s="213">
        <v>21000000</v>
      </c>
      <c r="G10" s="213">
        <v>18313000</v>
      </c>
      <c r="H10" s="213">
        <v>18500000</v>
      </c>
      <c r="I10" s="213">
        <v>16653000</v>
      </c>
      <c r="J10" s="213">
        <v>16500000</v>
      </c>
      <c r="K10" s="213">
        <v>16500000</v>
      </c>
      <c r="L10" s="213">
        <v>16500000</v>
      </c>
      <c r="M10" s="213">
        <v>16000000</v>
      </c>
      <c r="N10" s="213">
        <v>16000000</v>
      </c>
      <c r="O10" s="214">
        <v>189027000</v>
      </c>
      <c r="P10" s="215"/>
    </row>
    <row r="11" spans="1:16" s="206" customFormat="1" ht="10.5" x14ac:dyDescent="0.35">
      <c r="A11" s="211" t="s">
        <v>105</v>
      </c>
      <c r="B11" s="212">
        <v>2563000</v>
      </c>
      <c r="C11" s="213">
        <v>6700000</v>
      </c>
      <c r="D11" s="213">
        <v>19838000</v>
      </c>
      <c r="E11" s="213">
        <v>19700000</v>
      </c>
      <c r="F11" s="213">
        <v>31000000</v>
      </c>
      <c r="G11" s="213">
        <v>40918000</v>
      </c>
      <c r="H11" s="213">
        <v>43000000</v>
      </c>
      <c r="I11" s="213">
        <v>43772000</v>
      </c>
      <c r="J11" s="213">
        <v>45000000</v>
      </c>
      <c r="K11" s="213">
        <v>44000000</v>
      </c>
      <c r="L11" s="213">
        <v>40000000</v>
      </c>
      <c r="M11" s="213">
        <v>37000000</v>
      </c>
      <c r="N11" s="213">
        <v>36000000</v>
      </c>
      <c r="O11" s="214">
        <v>409491000</v>
      </c>
      <c r="P11" s="215"/>
    </row>
    <row r="12" spans="1:16" s="206" customFormat="1" ht="10.5" x14ac:dyDescent="0.35">
      <c r="A12" s="211" t="s">
        <v>108</v>
      </c>
      <c r="B12" s="212">
        <v>1478000</v>
      </c>
      <c r="C12" s="213">
        <v>5000000</v>
      </c>
      <c r="D12" s="213">
        <v>16862000</v>
      </c>
      <c r="E12" s="213">
        <v>17300000</v>
      </c>
      <c r="F12" s="213">
        <v>34000000</v>
      </c>
      <c r="G12" s="213">
        <v>29840000</v>
      </c>
      <c r="H12" s="213">
        <v>32000000</v>
      </c>
      <c r="I12" s="213">
        <v>28547000</v>
      </c>
      <c r="J12" s="213">
        <v>28000000</v>
      </c>
      <c r="K12" s="213">
        <v>28000000</v>
      </c>
      <c r="L12" s="213">
        <v>28000000</v>
      </c>
      <c r="M12" s="213">
        <v>28000000</v>
      </c>
      <c r="N12" s="213">
        <v>28000000</v>
      </c>
      <c r="O12" s="214">
        <v>305027000</v>
      </c>
      <c r="P12" s="215"/>
    </row>
    <row r="13" spans="1:16" s="206" customFormat="1" ht="10.5" x14ac:dyDescent="0.35">
      <c r="A13" s="211" t="s">
        <v>113</v>
      </c>
      <c r="B13" s="212">
        <v>5470000</v>
      </c>
      <c r="C13" s="213">
        <v>6050000</v>
      </c>
      <c r="D13" s="213">
        <v>19838000</v>
      </c>
      <c r="E13" s="213">
        <v>19700000</v>
      </c>
      <c r="F13" s="213">
        <v>40000000</v>
      </c>
      <c r="G13" s="213">
        <v>36427000</v>
      </c>
      <c r="H13" s="213">
        <v>36450000</v>
      </c>
      <c r="I13" s="213">
        <v>34257000</v>
      </c>
      <c r="J13" s="213">
        <v>35000000</v>
      </c>
      <c r="K13" s="213">
        <v>35000000</v>
      </c>
      <c r="L13" s="213">
        <v>35000000</v>
      </c>
      <c r="M13" s="213">
        <v>35000000</v>
      </c>
      <c r="N13" s="213">
        <v>35000000</v>
      </c>
      <c r="O13" s="214">
        <v>373192000</v>
      </c>
      <c r="P13" s="215"/>
    </row>
    <row r="14" spans="1:16" s="206" customFormat="1" ht="10.5" x14ac:dyDescent="0.35">
      <c r="A14" s="211" t="s">
        <v>116</v>
      </c>
      <c r="B14" s="213">
        <v>2500000</v>
      </c>
      <c r="C14" s="213">
        <v>12399000</v>
      </c>
      <c r="D14" s="213">
        <v>11800000</v>
      </c>
      <c r="E14" s="213">
        <v>18000000</v>
      </c>
      <c r="F14" s="213">
        <v>13273000</v>
      </c>
      <c r="G14" s="213">
        <v>12000000</v>
      </c>
      <c r="H14" s="213">
        <v>12372000</v>
      </c>
      <c r="I14" s="213">
        <v>12000000</v>
      </c>
      <c r="J14" s="213">
        <v>12000000</v>
      </c>
      <c r="K14" s="213">
        <v>14000000</v>
      </c>
      <c r="L14" s="213">
        <v>14000000</v>
      </c>
      <c r="M14" s="213">
        <v>14000000</v>
      </c>
      <c r="N14" s="214">
        <v>148344000</v>
      </c>
      <c r="O14" s="215"/>
      <c r="P14" s="215"/>
    </row>
    <row r="15" spans="1:16" s="206" customFormat="1" ht="10.5" x14ac:dyDescent="0.35">
      <c r="A15" s="211" t="s">
        <v>123</v>
      </c>
      <c r="B15" s="212">
        <v>2169000</v>
      </c>
      <c r="C15" s="213">
        <v>5000000</v>
      </c>
      <c r="D15" s="213">
        <v>16862000</v>
      </c>
      <c r="E15" s="213">
        <v>16700000</v>
      </c>
      <c r="F15" s="213">
        <v>33900000</v>
      </c>
      <c r="G15" s="213">
        <v>28742000</v>
      </c>
      <c r="H15" s="213">
        <v>27000000</v>
      </c>
      <c r="I15" s="213">
        <v>26026000</v>
      </c>
      <c r="J15" s="213">
        <v>26000000</v>
      </c>
      <c r="K15" s="213">
        <v>26000000</v>
      </c>
      <c r="L15" s="213">
        <v>26000000</v>
      </c>
      <c r="M15" s="213">
        <v>26000000</v>
      </c>
      <c r="N15" s="213">
        <v>26000000</v>
      </c>
      <c r="O15" s="214">
        <v>286399000</v>
      </c>
      <c r="P15" s="215"/>
    </row>
    <row r="16" spans="1:16" s="206" customFormat="1" ht="10.5" x14ac:dyDescent="0.35">
      <c r="A16" s="211" t="s">
        <v>125</v>
      </c>
      <c r="B16" s="212">
        <v>2490000</v>
      </c>
      <c r="C16" s="213">
        <v>4500000</v>
      </c>
      <c r="D16" s="213">
        <v>14879000</v>
      </c>
      <c r="E16" s="213">
        <v>15400000</v>
      </c>
      <c r="F16" s="213">
        <v>28000000</v>
      </c>
      <c r="G16" s="213">
        <v>26946000</v>
      </c>
      <c r="H16" s="213">
        <v>27000000</v>
      </c>
      <c r="I16" s="213">
        <v>25007000</v>
      </c>
      <c r="J16" s="213">
        <v>25000000</v>
      </c>
      <c r="K16" s="213">
        <v>25000000</v>
      </c>
      <c r="L16" s="213">
        <v>25000000</v>
      </c>
      <c r="M16" s="213">
        <v>25000000</v>
      </c>
      <c r="N16" s="213">
        <v>25000000</v>
      </c>
      <c r="O16" s="214">
        <v>269222000</v>
      </c>
      <c r="P16" s="215"/>
    </row>
    <row r="17" spans="1:19" s="206" customFormat="1" ht="10.5" x14ac:dyDescent="0.35">
      <c r="A17" s="211" t="s">
        <v>146</v>
      </c>
      <c r="B17" s="212">
        <v>7659000</v>
      </c>
      <c r="C17" s="213">
        <v>9470000</v>
      </c>
      <c r="D17" s="213">
        <v>14879000</v>
      </c>
      <c r="E17" s="213">
        <v>14879000</v>
      </c>
      <c r="F17" s="213">
        <v>25600000</v>
      </c>
      <c r="G17" s="213">
        <v>23952000</v>
      </c>
      <c r="H17" s="213">
        <v>25700000</v>
      </c>
      <c r="I17" s="213">
        <v>24027000</v>
      </c>
      <c r="J17" s="213">
        <v>24000000</v>
      </c>
      <c r="K17" s="213">
        <v>24000000</v>
      </c>
      <c r="L17" s="213">
        <v>25000000</v>
      </c>
      <c r="M17" s="213">
        <v>30000000</v>
      </c>
      <c r="N17" s="213">
        <v>30000000</v>
      </c>
      <c r="O17" s="214">
        <v>278987000</v>
      </c>
      <c r="P17" s="215"/>
    </row>
    <row r="18" spans="1:19" s="206" customFormat="1" ht="10.5" x14ac:dyDescent="0.35">
      <c r="A18" s="211" t="s">
        <v>254</v>
      </c>
      <c r="B18" s="212">
        <v>18000000</v>
      </c>
      <c r="C18" s="213">
        <v>34930000</v>
      </c>
      <c r="D18" s="213">
        <v>38000000</v>
      </c>
      <c r="E18" s="213">
        <v>41870000</v>
      </c>
      <c r="F18" s="213">
        <v>50000000</v>
      </c>
      <c r="G18" s="213">
        <v>50000000</v>
      </c>
      <c r="H18" s="213">
        <v>50000000</v>
      </c>
      <c r="I18" s="213">
        <v>50000000</v>
      </c>
      <c r="J18" s="213">
        <v>50000000</v>
      </c>
      <c r="K18" s="214">
        <v>382800000</v>
      </c>
      <c r="L18" s="215"/>
      <c r="M18" s="215"/>
      <c r="N18" s="215"/>
      <c r="O18" s="215"/>
      <c r="P18" s="215"/>
    </row>
    <row r="19" spans="1:19" s="206" customFormat="1" ht="10.5" x14ac:dyDescent="0.35">
      <c r="A19" s="211" t="s">
        <v>131</v>
      </c>
      <c r="B19" s="212">
        <v>18000000</v>
      </c>
      <c r="C19" s="213">
        <v>43588000</v>
      </c>
      <c r="D19" s="213">
        <v>60100000</v>
      </c>
      <c r="E19" s="213">
        <v>73271000</v>
      </c>
      <c r="F19" s="213">
        <v>75000000</v>
      </c>
      <c r="G19" s="213">
        <v>75000000</v>
      </c>
      <c r="H19" s="213">
        <v>75000000</v>
      </c>
      <c r="I19" s="213">
        <v>75000000</v>
      </c>
      <c r="J19" s="213">
        <v>70000000</v>
      </c>
      <c r="K19" s="214">
        <v>564959000</v>
      </c>
      <c r="L19" s="215"/>
      <c r="M19" s="215"/>
      <c r="N19" s="215"/>
      <c r="O19" s="215"/>
      <c r="P19" s="215"/>
    </row>
    <row r="20" spans="1:19" s="206" customFormat="1" ht="10.5" x14ac:dyDescent="0.35">
      <c r="A20" s="211" t="s">
        <v>110</v>
      </c>
      <c r="B20" s="213">
        <v>9980000</v>
      </c>
      <c r="C20" s="213">
        <v>10000000</v>
      </c>
      <c r="D20" s="213">
        <v>12370000</v>
      </c>
      <c r="E20" s="213">
        <v>12500000</v>
      </c>
      <c r="F20" s="213">
        <v>12500000</v>
      </c>
      <c r="G20" s="213">
        <v>15000000</v>
      </c>
      <c r="H20" s="213">
        <v>15000000</v>
      </c>
      <c r="I20" s="213">
        <v>15000000</v>
      </c>
      <c r="J20" s="214">
        <v>102350000</v>
      </c>
      <c r="K20" s="215"/>
      <c r="L20" s="215"/>
      <c r="M20" s="215"/>
      <c r="N20" s="215"/>
      <c r="O20" s="215"/>
      <c r="P20" s="215"/>
    </row>
    <row r="21" spans="1:19" s="206" customFormat="1" ht="10.5" x14ac:dyDescent="0.35">
      <c r="A21" s="211" t="s">
        <v>148</v>
      </c>
      <c r="B21" s="213">
        <v>11977000</v>
      </c>
      <c r="C21" s="213">
        <v>14000000</v>
      </c>
      <c r="D21" s="213">
        <v>15035000</v>
      </c>
      <c r="E21" s="213">
        <v>15000000</v>
      </c>
      <c r="F21" s="213">
        <v>15000000</v>
      </c>
      <c r="G21" s="213">
        <v>15000000</v>
      </c>
      <c r="H21" s="213">
        <v>15000000</v>
      </c>
      <c r="I21" s="213">
        <v>15000000</v>
      </c>
      <c r="J21" s="214">
        <v>116012000</v>
      </c>
      <c r="K21" s="215"/>
      <c r="L21" s="215"/>
      <c r="M21" s="215"/>
      <c r="N21" s="215"/>
      <c r="O21" s="215"/>
      <c r="P21" s="215"/>
    </row>
    <row r="22" spans="1:19" s="206" customFormat="1" ht="10.5" x14ac:dyDescent="0.35">
      <c r="A22" s="211" t="s">
        <v>270</v>
      </c>
      <c r="B22" s="213">
        <v>11976000</v>
      </c>
      <c r="C22" s="213">
        <v>14000000</v>
      </c>
      <c r="D22" s="213">
        <v>3521000</v>
      </c>
      <c r="E22" s="213">
        <v>3000000</v>
      </c>
      <c r="F22" s="213">
        <v>3000000</v>
      </c>
      <c r="G22" s="213">
        <v>3000000</v>
      </c>
      <c r="H22" s="213">
        <v>3000000</v>
      </c>
      <c r="I22" s="213">
        <v>3000000</v>
      </c>
      <c r="J22" s="214">
        <v>44497000</v>
      </c>
      <c r="K22" s="215"/>
      <c r="L22" s="215"/>
      <c r="M22" s="215"/>
      <c r="N22" s="215"/>
      <c r="O22" s="215"/>
      <c r="P22" s="215"/>
    </row>
    <row r="23" spans="1:19" s="206" customFormat="1" ht="10.5" x14ac:dyDescent="0.35">
      <c r="A23" s="211" t="s">
        <v>255</v>
      </c>
      <c r="B23" s="213">
        <v>6566000</v>
      </c>
      <c r="C23" s="213">
        <v>8000000</v>
      </c>
      <c r="D23" s="213">
        <v>9000000</v>
      </c>
      <c r="E23" s="213">
        <v>10000000</v>
      </c>
      <c r="F23" s="213">
        <v>10000000</v>
      </c>
      <c r="G23" s="213">
        <v>10000000</v>
      </c>
      <c r="H23" s="214">
        <v>53566000</v>
      </c>
      <c r="I23" s="215"/>
      <c r="J23" s="215"/>
      <c r="K23" s="215"/>
      <c r="L23" s="215"/>
      <c r="M23" s="215"/>
      <c r="N23" s="215"/>
      <c r="O23" s="215"/>
      <c r="P23" s="215"/>
    </row>
    <row r="24" spans="1:19" s="206" customFormat="1" ht="10.5" x14ac:dyDescent="0.35">
      <c r="A24" s="211" t="s">
        <v>256</v>
      </c>
      <c r="B24" s="213">
        <v>3997000</v>
      </c>
      <c r="C24" s="213">
        <v>4500000</v>
      </c>
      <c r="D24" s="213">
        <v>4500000</v>
      </c>
      <c r="E24" s="213">
        <v>6000000</v>
      </c>
      <c r="F24" s="213">
        <v>10000000</v>
      </c>
      <c r="G24" s="213">
        <v>10000000</v>
      </c>
      <c r="H24" s="214">
        <v>38997000</v>
      </c>
      <c r="I24" s="215"/>
      <c r="J24" s="215"/>
      <c r="K24" s="215"/>
      <c r="L24" s="215"/>
      <c r="M24" s="215"/>
      <c r="N24" s="215"/>
      <c r="O24" s="215"/>
      <c r="P24" s="215"/>
    </row>
    <row r="25" spans="1:19" s="206" customFormat="1" ht="10.5" x14ac:dyDescent="0.35">
      <c r="A25" s="211" t="s">
        <v>89</v>
      </c>
      <c r="B25" s="213">
        <v>25000000</v>
      </c>
      <c r="C25" s="213">
        <v>25000000</v>
      </c>
      <c r="D25" s="214">
        <v>50000000</v>
      </c>
      <c r="E25" s="215"/>
      <c r="F25" s="215"/>
      <c r="G25" s="215"/>
      <c r="H25" s="215"/>
      <c r="I25" s="215"/>
      <c r="J25" s="215"/>
      <c r="K25" s="215"/>
      <c r="L25" s="215"/>
      <c r="M25" s="215"/>
      <c r="N25" s="215"/>
      <c r="O25" s="215"/>
      <c r="P25" s="215"/>
    </row>
    <row r="26" spans="1:19" s="206" customFormat="1" ht="10.5" x14ac:dyDescent="0.35">
      <c r="A26" s="211" t="s">
        <v>93</v>
      </c>
      <c r="B26" s="213">
        <v>20000000</v>
      </c>
      <c r="C26" s="213">
        <v>22500000</v>
      </c>
      <c r="D26" s="214">
        <v>42500000</v>
      </c>
      <c r="E26" s="215"/>
      <c r="F26" s="215"/>
      <c r="G26" s="215"/>
      <c r="H26" s="215"/>
      <c r="I26" s="215"/>
      <c r="J26" s="215"/>
      <c r="K26" s="215"/>
      <c r="L26" s="215"/>
      <c r="M26" s="215"/>
      <c r="N26" s="215"/>
      <c r="O26" s="215"/>
      <c r="P26" s="215"/>
    </row>
    <row r="27" spans="1:19" s="206" customFormat="1" ht="10.5" x14ac:dyDescent="0.35">
      <c r="A27" s="211" t="s">
        <v>257</v>
      </c>
      <c r="B27" s="213">
        <v>25000000</v>
      </c>
      <c r="C27" s="213">
        <v>25000000</v>
      </c>
      <c r="D27" s="214">
        <v>50000000</v>
      </c>
      <c r="E27" s="215"/>
      <c r="F27" s="215"/>
      <c r="G27" s="215"/>
      <c r="H27" s="215"/>
      <c r="I27" s="215"/>
      <c r="J27" s="215"/>
      <c r="K27" s="215"/>
      <c r="L27" s="215"/>
      <c r="M27" s="215"/>
      <c r="N27" s="215"/>
      <c r="O27" s="215"/>
      <c r="P27" s="215"/>
    </row>
    <row r="28" spans="1:19" s="206" customFormat="1" ht="10.5" x14ac:dyDescent="0.35">
      <c r="A28" s="211" t="s">
        <v>130</v>
      </c>
      <c r="B28" s="213">
        <v>18000000</v>
      </c>
      <c r="C28" s="213">
        <v>18000000</v>
      </c>
      <c r="D28" s="214">
        <v>36000000</v>
      </c>
      <c r="E28" s="215"/>
      <c r="F28" s="215"/>
      <c r="G28" s="215"/>
      <c r="H28" s="215"/>
      <c r="I28" s="215"/>
      <c r="J28" s="215"/>
      <c r="K28" s="215"/>
      <c r="L28" s="215"/>
      <c r="M28" s="215"/>
      <c r="N28" s="215"/>
      <c r="O28" s="215"/>
      <c r="P28" s="215"/>
    </row>
    <row r="29" spans="1:19" s="206" customFormat="1" ht="10.5" x14ac:dyDescent="0.35">
      <c r="A29" s="211" t="s">
        <v>136</v>
      </c>
      <c r="B29" s="213">
        <v>15000000</v>
      </c>
      <c r="C29" s="213">
        <v>15000000</v>
      </c>
      <c r="D29" s="214">
        <v>30000000</v>
      </c>
      <c r="E29" s="215"/>
      <c r="F29" s="215"/>
      <c r="G29" s="215"/>
      <c r="H29" s="215"/>
      <c r="I29" s="215"/>
      <c r="J29" s="215"/>
      <c r="K29" s="215"/>
      <c r="L29" s="215"/>
      <c r="M29" s="215"/>
      <c r="N29" s="215"/>
      <c r="O29" s="215"/>
      <c r="P29" s="215"/>
    </row>
    <row r="30" spans="1:19" s="206" customFormat="1" ht="13.15" x14ac:dyDescent="0.4">
      <c r="A30" s="216" t="s">
        <v>258</v>
      </c>
      <c r="B30" s="217">
        <v>1500000</v>
      </c>
      <c r="C30" s="217">
        <v>10000000</v>
      </c>
      <c r="D30" s="217">
        <v>21596500</v>
      </c>
      <c r="E30" s="217">
        <v>26100000</v>
      </c>
      <c r="F30" s="217">
        <v>36000000</v>
      </c>
      <c r="G30" s="217">
        <v>36000000</v>
      </c>
      <c r="H30" s="217">
        <v>36000000</v>
      </c>
      <c r="I30" s="217">
        <v>37500000</v>
      </c>
      <c r="J30" s="217">
        <v>37500000</v>
      </c>
      <c r="K30" s="217">
        <v>38000000</v>
      </c>
      <c r="L30" s="217">
        <v>38000000</v>
      </c>
      <c r="M30" s="217">
        <v>38000000</v>
      </c>
      <c r="N30" s="217">
        <v>38000000</v>
      </c>
      <c r="O30" s="218">
        <v>396696500</v>
      </c>
      <c r="P30" s="215"/>
      <c r="Q30" s="224" t="s">
        <v>277</v>
      </c>
      <c r="R30" s="224"/>
      <c r="S30" s="224"/>
    </row>
    <row r="31" spans="1:19" s="202" customFormat="1" ht="10.15" x14ac:dyDescent="0.3">
      <c r="A31" s="219" t="s">
        <v>259</v>
      </c>
      <c r="B31" s="214">
        <v>30000000</v>
      </c>
      <c r="C31" s="220">
        <v>154200000</v>
      </c>
      <c r="D31" s="220">
        <v>295857500</v>
      </c>
      <c r="E31" s="220">
        <v>299900000</v>
      </c>
      <c r="F31" s="220">
        <v>500000000</v>
      </c>
      <c r="G31" s="220">
        <v>578413000</v>
      </c>
      <c r="H31" s="220">
        <v>603700000</v>
      </c>
      <c r="I31" s="220">
        <v>608401000</v>
      </c>
      <c r="J31" s="220">
        <v>618500000</v>
      </c>
      <c r="K31" s="220">
        <v>618500000</v>
      </c>
      <c r="L31" s="220">
        <v>621500000</v>
      </c>
      <c r="M31" s="220">
        <v>723000000</v>
      </c>
      <c r="N31" s="220">
        <v>723000000</v>
      </c>
      <c r="O31" s="220">
        <v>6374971500</v>
      </c>
      <c r="P31" s="221"/>
    </row>
    <row r="33" spans="1:16" x14ac:dyDescent="0.45">
      <c r="A33" s="200" t="s">
        <v>260</v>
      </c>
    </row>
    <row r="34" spans="1:16" x14ac:dyDescent="0.45">
      <c r="A34" s="200" t="s">
        <v>29</v>
      </c>
      <c r="B34" s="200" t="s">
        <v>261</v>
      </c>
      <c r="C34" s="200">
        <v>0</v>
      </c>
      <c r="D34" s="200" t="s">
        <v>262</v>
      </c>
      <c r="E34" s="200">
        <v>0</v>
      </c>
      <c r="F34" s="200">
        <v>0</v>
      </c>
      <c r="G34" s="200">
        <v>0</v>
      </c>
      <c r="H34" s="200">
        <v>0</v>
      </c>
      <c r="I34" s="200">
        <v>0</v>
      </c>
      <c r="J34" s="200">
        <v>0</v>
      </c>
      <c r="K34" s="200">
        <v>0</v>
      </c>
      <c r="L34" s="200">
        <v>0</v>
      </c>
      <c r="M34" s="201">
        <v>118624775</v>
      </c>
    </row>
    <row r="35" spans="1:16" s="222" customFormat="1" ht="10.15" x14ac:dyDescent="0.45">
      <c r="A35" s="222" t="s">
        <v>276</v>
      </c>
      <c r="B35" s="214">
        <v>4250775</v>
      </c>
      <c r="C35" s="223">
        <v>65554000</v>
      </c>
      <c r="D35" s="223">
        <v>197020000</v>
      </c>
      <c r="E35" s="223">
        <v>295857500</v>
      </c>
      <c r="F35" s="223">
        <v>299900000</v>
      </c>
      <c r="G35" s="223">
        <v>536000000</v>
      </c>
      <c r="H35" s="223">
        <v>578413000</v>
      </c>
      <c r="I35" s="223">
        <v>603700000</v>
      </c>
      <c r="J35" s="223">
        <v>608401000</v>
      </c>
      <c r="K35" s="223">
        <v>618500000</v>
      </c>
      <c r="L35" s="223">
        <v>618500000</v>
      </c>
      <c r="M35" s="223">
        <v>621500000</v>
      </c>
      <c r="N35" s="223">
        <v>723000000</v>
      </c>
      <c r="O35" s="223">
        <v>723000000</v>
      </c>
      <c r="P35" s="223">
        <v>6493596275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D85C-C5C1-4E22-98FA-85668F13079A}">
  <dimension ref="A1:H63"/>
  <sheetViews>
    <sheetView zoomScale="79" zoomScaleNormal="79" workbookViewId="0">
      <selection activeCell="J48" sqref="J48"/>
    </sheetView>
  </sheetViews>
  <sheetFormatPr defaultColWidth="9.06640625" defaultRowHeight="14.25" x14ac:dyDescent="0.45"/>
  <cols>
    <col min="1" max="1" width="45.46484375" customWidth="1"/>
    <col min="2" max="2" width="9.06640625" style="121"/>
    <col min="3" max="3" width="9.06640625" customWidth="1"/>
    <col min="4" max="4" width="13.19921875" customWidth="1"/>
  </cols>
  <sheetData>
    <row r="1" spans="1:8" x14ac:dyDescent="0.45">
      <c r="D1" s="282"/>
      <c r="E1" s="282"/>
      <c r="F1" s="142"/>
    </row>
    <row r="2" spans="1:8" x14ac:dyDescent="0.45">
      <c r="A2" s="80" t="s">
        <v>160</v>
      </c>
      <c r="D2" s="282"/>
      <c r="E2" s="282"/>
      <c r="F2" s="143"/>
    </row>
    <row r="3" spans="1:8" x14ac:dyDescent="0.45">
      <c r="A3" s="80" t="s">
        <v>149</v>
      </c>
      <c r="D3" s="144"/>
      <c r="E3" s="144"/>
      <c r="F3" s="145"/>
    </row>
    <row r="4" spans="1:8" x14ac:dyDescent="0.45">
      <c r="A4" s="79" t="s">
        <v>150</v>
      </c>
      <c r="B4" s="138">
        <v>2.65</v>
      </c>
      <c r="D4" s="144"/>
      <c r="E4" s="144"/>
      <c r="F4" s="145"/>
    </row>
    <row r="5" spans="1:8" x14ac:dyDescent="0.45">
      <c r="A5" s="79" t="s">
        <v>151</v>
      </c>
      <c r="B5" s="138">
        <v>2.5</v>
      </c>
      <c r="D5" s="144"/>
      <c r="E5" s="144"/>
      <c r="F5" s="145"/>
      <c r="H5" s="80" t="s">
        <v>173</v>
      </c>
    </row>
    <row r="6" spans="1:8" x14ac:dyDescent="0.45">
      <c r="A6" s="79" t="s">
        <v>152</v>
      </c>
      <c r="B6" s="155">
        <v>3.49</v>
      </c>
      <c r="D6" s="144"/>
      <c r="E6" s="144"/>
      <c r="F6" s="146"/>
    </row>
    <row r="7" spans="1:8" x14ac:dyDescent="0.45">
      <c r="A7" s="79" t="s">
        <v>153</v>
      </c>
      <c r="B7" s="155">
        <v>6</v>
      </c>
      <c r="D7" s="144"/>
      <c r="E7" s="144"/>
      <c r="F7" s="146"/>
    </row>
    <row r="8" spans="1:8" ht="18.399999999999999" customHeight="1" x14ac:dyDescent="0.45">
      <c r="A8" s="135" t="s">
        <v>206</v>
      </c>
      <c r="B8" s="154">
        <v>1.95</v>
      </c>
      <c r="D8" s="283"/>
      <c r="E8" s="144"/>
      <c r="F8" s="146"/>
    </row>
    <row r="9" spans="1:8" x14ac:dyDescent="0.45">
      <c r="A9" s="80" t="s">
        <v>154</v>
      </c>
      <c r="B9" s="141">
        <f>(B4+B5+B6+B7+B8)/5</f>
        <v>3.3180000000000001</v>
      </c>
      <c r="D9" s="283"/>
      <c r="E9" s="144"/>
      <c r="F9" s="147"/>
    </row>
    <row r="10" spans="1:8" x14ac:dyDescent="0.45">
      <c r="A10" s="80" t="s">
        <v>155</v>
      </c>
      <c r="B10" s="153">
        <f>(B4+B5)/2</f>
        <v>2.5750000000000002</v>
      </c>
      <c r="C10" s="81"/>
      <c r="D10" s="144"/>
      <c r="E10" s="144"/>
      <c r="F10" s="147"/>
    </row>
    <row r="11" spans="1:8" x14ac:dyDescent="0.45">
      <c r="B11" s="138"/>
      <c r="C11" s="81"/>
      <c r="D11" s="144"/>
      <c r="E11" s="144"/>
      <c r="F11" s="145"/>
    </row>
    <row r="12" spans="1:8" x14ac:dyDescent="0.45">
      <c r="A12" s="80" t="s">
        <v>161</v>
      </c>
      <c r="B12" s="138"/>
      <c r="C12" s="81"/>
      <c r="D12" s="144"/>
      <c r="E12" s="142"/>
      <c r="F12" s="142"/>
    </row>
    <row r="13" spans="1:8" x14ac:dyDescent="0.45">
      <c r="A13" s="79" t="s">
        <v>162</v>
      </c>
      <c r="B13" s="138">
        <v>1.7</v>
      </c>
      <c r="C13" s="81"/>
      <c r="D13" s="283"/>
      <c r="E13" s="144"/>
      <c r="F13" s="146"/>
    </row>
    <row r="14" spans="1:8" ht="22.5" customHeight="1" x14ac:dyDescent="0.45">
      <c r="A14" s="135" t="s">
        <v>212</v>
      </c>
      <c r="B14" s="137" t="s">
        <v>231</v>
      </c>
      <c r="C14" s="81"/>
      <c r="D14" s="283"/>
      <c r="E14" s="144"/>
      <c r="F14" s="146"/>
    </row>
    <row r="15" spans="1:8" x14ac:dyDescent="0.45">
      <c r="A15" s="79" t="s">
        <v>163</v>
      </c>
      <c r="B15" s="138">
        <v>1.77</v>
      </c>
      <c r="C15" s="81"/>
      <c r="D15" s="283"/>
      <c r="E15" s="144"/>
      <c r="F15" s="146"/>
    </row>
    <row r="16" spans="1:8" x14ac:dyDescent="0.45">
      <c r="A16" s="79" t="s">
        <v>164</v>
      </c>
      <c r="B16" s="138">
        <v>1.77</v>
      </c>
      <c r="C16" s="81"/>
      <c r="D16" s="144"/>
      <c r="E16" s="144"/>
      <c r="F16" s="146"/>
    </row>
    <row r="17" spans="1:8" x14ac:dyDescent="0.45">
      <c r="A17" s="79" t="s">
        <v>165</v>
      </c>
      <c r="B17" s="138">
        <v>1.78</v>
      </c>
      <c r="C17" s="81"/>
      <c r="D17" s="144"/>
      <c r="E17" s="144"/>
      <c r="F17" s="146"/>
    </row>
    <row r="18" spans="1:8" x14ac:dyDescent="0.45">
      <c r="A18" s="79" t="s">
        <v>166</v>
      </c>
      <c r="B18" s="138">
        <v>1.85</v>
      </c>
      <c r="C18" s="81"/>
      <c r="D18" s="144"/>
      <c r="E18" s="144"/>
      <c r="F18" s="146"/>
    </row>
    <row r="19" spans="1:8" x14ac:dyDescent="0.45">
      <c r="A19" s="79" t="s">
        <v>167</v>
      </c>
      <c r="B19" s="138">
        <v>1.87</v>
      </c>
      <c r="C19" s="81"/>
      <c r="D19" s="144"/>
      <c r="E19" s="144"/>
      <c r="F19" s="146"/>
    </row>
    <row r="20" spans="1:8" x14ac:dyDescent="0.45">
      <c r="A20" s="79" t="s">
        <v>168</v>
      </c>
      <c r="B20" s="138">
        <v>1.91</v>
      </c>
      <c r="C20" s="81"/>
      <c r="D20" s="144"/>
      <c r="E20" s="144"/>
      <c r="F20" s="146"/>
    </row>
    <row r="21" spans="1:8" x14ac:dyDescent="0.45">
      <c r="A21" s="79" t="s">
        <v>169</v>
      </c>
      <c r="B21" s="138">
        <v>1.93</v>
      </c>
      <c r="C21" s="81"/>
      <c r="D21" s="144"/>
      <c r="E21" s="144"/>
      <c r="F21" s="146"/>
    </row>
    <row r="22" spans="1:8" x14ac:dyDescent="0.45">
      <c r="A22" s="79" t="s">
        <v>170</v>
      </c>
      <c r="B22" s="138">
        <v>1.95</v>
      </c>
      <c r="C22" s="81"/>
      <c r="D22" s="144"/>
      <c r="E22" s="144"/>
      <c r="F22" s="146"/>
    </row>
    <row r="23" spans="1:8" x14ac:dyDescent="0.45">
      <c r="A23" s="79" t="s">
        <v>171</v>
      </c>
      <c r="B23" s="138">
        <v>1.96</v>
      </c>
      <c r="C23" s="81"/>
      <c r="D23" s="144"/>
      <c r="E23" s="144"/>
      <c r="F23" s="147"/>
    </row>
    <row r="24" spans="1:8" x14ac:dyDescent="0.45">
      <c r="A24" s="80" t="s">
        <v>172</v>
      </c>
      <c r="B24" s="139">
        <f>SUM(B13:B23)/11</f>
        <v>1.6809090909090911</v>
      </c>
      <c r="C24" s="81"/>
      <c r="D24" s="81"/>
    </row>
    <row r="25" spans="1:8" x14ac:dyDescent="0.45">
      <c r="A25" s="79"/>
      <c r="B25" s="140"/>
      <c r="C25" s="81"/>
      <c r="D25" s="81"/>
    </row>
    <row r="26" spans="1:8" x14ac:dyDescent="0.45">
      <c r="A26" s="79"/>
      <c r="B26" s="140"/>
      <c r="C26" s="81"/>
      <c r="D26" s="81"/>
    </row>
    <row r="28" spans="1:8" x14ac:dyDescent="0.45">
      <c r="A28" s="80" t="s">
        <v>174</v>
      </c>
      <c r="E28" s="79" t="s">
        <v>175</v>
      </c>
      <c r="F28" s="79"/>
      <c r="G28" s="79"/>
      <c r="H28" s="79"/>
    </row>
    <row r="29" spans="1:8" x14ac:dyDescent="0.45">
      <c r="A29" t="s">
        <v>158</v>
      </c>
      <c r="B29" s="121">
        <v>2.68</v>
      </c>
    </row>
    <row r="30" spans="1:8" x14ac:dyDescent="0.45">
      <c r="A30" t="s">
        <v>159</v>
      </c>
      <c r="B30" s="121">
        <v>2.74</v>
      </c>
    </row>
    <row r="31" spans="1:8" x14ac:dyDescent="0.45">
      <c r="A31" s="79" t="s">
        <v>176</v>
      </c>
      <c r="B31" s="121">
        <v>3.99</v>
      </c>
    </row>
    <row r="32" spans="1:8" x14ac:dyDescent="0.45">
      <c r="A32" s="79" t="s">
        <v>177</v>
      </c>
      <c r="B32" s="121">
        <v>3.98</v>
      </c>
    </row>
    <row r="33" spans="1:5" x14ac:dyDescent="0.45">
      <c r="A33" s="79"/>
    </row>
    <row r="34" spans="1:5" x14ac:dyDescent="0.45">
      <c r="A34" s="80" t="s">
        <v>181</v>
      </c>
    </row>
    <row r="35" spans="1:5" x14ac:dyDescent="0.45">
      <c r="A35" s="79" t="s">
        <v>182</v>
      </c>
      <c r="B35" s="121">
        <v>2.2400000000000002</v>
      </c>
      <c r="E35" t="s">
        <v>101</v>
      </c>
    </row>
    <row r="36" spans="1:5" x14ac:dyDescent="0.45">
      <c r="A36" s="79" t="s">
        <v>183</v>
      </c>
      <c r="B36" s="121">
        <v>2.65</v>
      </c>
    </row>
    <row r="37" spans="1:5" x14ac:dyDescent="0.45">
      <c r="A37" s="79" t="s">
        <v>184</v>
      </c>
      <c r="B37" s="121">
        <v>0.2</v>
      </c>
    </row>
    <row r="38" spans="1:5" x14ac:dyDescent="0.45">
      <c r="A38" s="79"/>
    </row>
    <row r="39" spans="1:5" x14ac:dyDescent="0.45">
      <c r="A39" s="79"/>
    </row>
    <row r="40" spans="1:5" x14ac:dyDescent="0.45">
      <c r="A40" s="79"/>
    </row>
    <row r="42" spans="1:5" x14ac:dyDescent="0.45">
      <c r="A42" s="284" t="s">
        <v>193</v>
      </c>
      <c r="B42" s="284" t="s">
        <v>194</v>
      </c>
      <c r="C42" s="111"/>
    </row>
    <row r="43" spans="1:5" x14ac:dyDescent="0.45">
      <c r="A43" s="284"/>
      <c r="B43" s="284"/>
      <c r="C43" s="148">
        <v>2019</v>
      </c>
    </row>
    <row r="44" spans="1:5" ht="25.5" x14ac:dyDescent="0.45">
      <c r="A44" s="135" t="s">
        <v>195</v>
      </c>
      <c r="B44" s="135" t="s">
        <v>196</v>
      </c>
      <c r="C44" s="149"/>
    </row>
    <row r="45" spans="1:5" x14ac:dyDescent="0.45">
      <c r="A45" s="135" t="s">
        <v>197</v>
      </c>
      <c r="B45" s="135" t="s">
        <v>198</v>
      </c>
      <c r="C45" s="149"/>
    </row>
    <row r="46" spans="1:5" ht="25.5" x14ac:dyDescent="0.45">
      <c r="A46" s="135" t="s">
        <v>199</v>
      </c>
      <c r="B46" s="135" t="s">
        <v>200</v>
      </c>
      <c r="C46" s="149"/>
    </row>
    <row r="47" spans="1:5" x14ac:dyDescent="0.45">
      <c r="A47" s="135" t="s">
        <v>201</v>
      </c>
      <c r="B47" s="135" t="s">
        <v>202</v>
      </c>
      <c r="C47" s="150" t="s">
        <v>227</v>
      </c>
    </row>
    <row r="48" spans="1:5" ht="25.5" x14ac:dyDescent="0.45">
      <c r="A48" s="135" t="s">
        <v>203</v>
      </c>
      <c r="B48" s="135" t="s">
        <v>204</v>
      </c>
      <c r="C48" s="150">
        <v>1.91</v>
      </c>
    </row>
    <row r="49" spans="1:3" x14ac:dyDescent="0.45">
      <c r="A49" s="280" t="s">
        <v>205</v>
      </c>
      <c r="B49" s="135" t="s">
        <v>206</v>
      </c>
      <c r="C49" s="150" t="s">
        <v>228</v>
      </c>
    </row>
    <row r="50" spans="1:3" x14ac:dyDescent="0.45">
      <c r="A50" s="280"/>
      <c r="B50" s="135" t="s">
        <v>207</v>
      </c>
      <c r="C50" s="150" t="s">
        <v>229</v>
      </c>
    </row>
    <row r="51" spans="1:3" x14ac:dyDescent="0.45">
      <c r="A51" s="135" t="s">
        <v>208</v>
      </c>
      <c r="B51" s="135" t="s">
        <v>207</v>
      </c>
      <c r="C51" s="150" t="s">
        <v>230</v>
      </c>
    </row>
    <row r="52" spans="1:3" ht="25.5" x14ac:dyDescent="0.45">
      <c r="A52" s="135" t="s">
        <v>209</v>
      </c>
      <c r="B52" s="135" t="s">
        <v>210</v>
      </c>
      <c r="C52" s="149"/>
    </row>
    <row r="53" spans="1:3" ht="25.5" x14ac:dyDescent="0.45">
      <c r="A53" s="135" t="s">
        <v>211</v>
      </c>
      <c r="B53" s="135" t="s">
        <v>212</v>
      </c>
      <c r="C53" s="150" t="s">
        <v>231</v>
      </c>
    </row>
    <row r="54" spans="1:3" ht="25.5" x14ac:dyDescent="0.45">
      <c r="A54" s="281" t="s">
        <v>213</v>
      </c>
      <c r="B54" s="136" t="s">
        <v>214</v>
      </c>
      <c r="C54" s="150" t="s">
        <v>232</v>
      </c>
    </row>
    <row r="55" spans="1:3" ht="25.5" x14ac:dyDescent="0.45">
      <c r="A55" s="281"/>
      <c r="B55" s="136" t="s">
        <v>215</v>
      </c>
      <c r="C55" s="150" t="s">
        <v>233</v>
      </c>
    </row>
    <row r="56" spans="1:3" ht="20.25" x14ac:dyDescent="0.45">
      <c r="A56" s="135" t="s">
        <v>216</v>
      </c>
      <c r="B56" s="135" t="s">
        <v>217</v>
      </c>
      <c r="C56" s="150" t="s">
        <v>234</v>
      </c>
    </row>
    <row r="57" spans="1:3" x14ac:dyDescent="0.45">
      <c r="A57" s="135" t="s">
        <v>218</v>
      </c>
      <c r="B57" s="135" t="s">
        <v>219</v>
      </c>
      <c r="C57" s="150" t="s">
        <v>235</v>
      </c>
    </row>
    <row r="58" spans="1:3" x14ac:dyDescent="0.45">
      <c r="A58" s="135" t="s">
        <v>220</v>
      </c>
      <c r="B58" s="135" t="s">
        <v>221</v>
      </c>
      <c r="C58" s="150" t="s">
        <v>236</v>
      </c>
    </row>
    <row r="59" spans="1:3" ht="25.5" x14ac:dyDescent="0.45">
      <c r="A59" s="135"/>
      <c r="B59" s="135" t="s">
        <v>222</v>
      </c>
      <c r="C59" s="150" t="s">
        <v>237</v>
      </c>
    </row>
    <row r="60" spans="1:3" x14ac:dyDescent="0.45">
      <c r="A60" s="135"/>
      <c r="B60" s="135" t="s">
        <v>223</v>
      </c>
      <c r="C60" s="150">
        <v>6</v>
      </c>
    </row>
    <row r="61" spans="1:3" ht="25.5" x14ac:dyDescent="0.45">
      <c r="A61" s="135"/>
      <c r="B61" s="135" t="s">
        <v>224</v>
      </c>
      <c r="C61" s="150">
        <v>2.5</v>
      </c>
    </row>
    <row r="62" spans="1:3" x14ac:dyDescent="0.45">
      <c r="A62" s="135"/>
      <c r="B62" s="135" t="s">
        <v>225</v>
      </c>
      <c r="C62" s="150">
        <v>1.77</v>
      </c>
    </row>
    <row r="63" spans="1:3" x14ac:dyDescent="0.45">
      <c r="A63" s="135" t="s">
        <v>171</v>
      </c>
      <c r="B63" s="135" t="s">
        <v>226</v>
      </c>
      <c r="C63" s="150" t="s">
        <v>238</v>
      </c>
    </row>
  </sheetData>
  <mergeCells count="8">
    <mergeCell ref="A49:A50"/>
    <mergeCell ref="A54:A55"/>
    <mergeCell ref="D1:D2"/>
    <mergeCell ref="E1:E2"/>
    <mergeCell ref="D8:D9"/>
    <mergeCell ref="D13:D15"/>
    <mergeCell ref="A42:A43"/>
    <mergeCell ref="B42:B43"/>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C6E7"/>
    <pageSetUpPr fitToPage="1"/>
  </sheetPr>
  <dimension ref="A1:Z1000"/>
  <sheetViews>
    <sheetView workbookViewId="0"/>
  </sheetViews>
  <sheetFormatPr defaultColWidth="14.3984375" defaultRowHeight="15" customHeight="1" x14ac:dyDescent="0.45"/>
  <cols>
    <col min="1" max="1" width="9" customWidth="1"/>
    <col min="2" max="2" width="14.86328125" customWidth="1"/>
    <col min="3" max="4" width="12.73046875" customWidth="1"/>
    <col min="5" max="5" width="13.1328125" customWidth="1"/>
    <col min="6" max="6" width="11.265625" customWidth="1"/>
    <col min="7" max="7" width="11.3984375" customWidth="1"/>
    <col min="8" max="8" width="8.86328125" customWidth="1"/>
    <col min="9" max="9" width="11.1328125" customWidth="1"/>
    <col min="10" max="10" width="14.1328125" customWidth="1"/>
    <col min="11" max="11" width="13.86328125" customWidth="1"/>
    <col min="12" max="12" width="13.53125" customWidth="1"/>
    <col min="13" max="13" width="15" customWidth="1"/>
    <col min="14" max="14" width="9.86328125" customWidth="1"/>
    <col min="15" max="15" width="11.265625" customWidth="1"/>
    <col min="16" max="26" width="8.86328125" customWidth="1"/>
  </cols>
  <sheetData>
    <row r="1" spans="1:26" ht="14.25" customHeight="1" x14ac:dyDescent="0.4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5">
      <c r="A2" s="5" t="s">
        <v>1</v>
      </c>
      <c r="B2" s="7"/>
      <c r="C2" s="7"/>
      <c r="D2" s="7"/>
      <c r="E2" s="5"/>
      <c r="F2" s="5"/>
      <c r="G2" s="5"/>
      <c r="H2" s="5"/>
      <c r="I2" s="5" t="s">
        <v>4</v>
      </c>
      <c r="J2" s="7"/>
      <c r="K2" s="7"/>
      <c r="L2" s="7"/>
      <c r="M2" s="5"/>
      <c r="N2" s="5"/>
      <c r="O2" s="5"/>
      <c r="P2" s="1"/>
      <c r="Q2" s="1"/>
      <c r="R2" s="1"/>
      <c r="S2" s="1"/>
      <c r="T2" s="1"/>
      <c r="U2" s="1"/>
      <c r="V2" s="1"/>
      <c r="W2" s="1"/>
      <c r="X2" s="1"/>
      <c r="Y2" s="1"/>
      <c r="Z2" s="1"/>
    </row>
    <row r="3" spans="1:26" ht="14.25" customHeight="1" x14ac:dyDescent="0.5">
      <c r="A3" s="11" t="s">
        <v>7</v>
      </c>
      <c r="B3" s="13"/>
      <c r="C3" s="13"/>
      <c r="D3" s="13"/>
      <c r="E3" s="16"/>
      <c r="F3" s="16"/>
      <c r="G3" s="18"/>
      <c r="H3" s="5"/>
      <c r="I3" s="11" t="s">
        <v>7</v>
      </c>
      <c r="J3" s="13"/>
      <c r="K3" s="13"/>
      <c r="L3" s="13"/>
      <c r="M3" s="16"/>
      <c r="N3" s="16"/>
      <c r="O3" s="18"/>
      <c r="P3" s="1"/>
      <c r="Q3" s="1"/>
      <c r="R3" s="1"/>
      <c r="S3" s="1"/>
      <c r="T3" s="1"/>
      <c r="U3" s="1"/>
      <c r="V3" s="1"/>
      <c r="W3" s="1"/>
      <c r="X3" s="1"/>
      <c r="Y3" s="1"/>
      <c r="Z3" s="1"/>
    </row>
    <row r="4" spans="1:26" ht="14.25" customHeight="1" x14ac:dyDescent="0.45">
      <c r="A4" s="21" t="s">
        <v>21</v>
      </c>
      <c r="B4" s="22" t="s">
        <v>0</v>
      </c>
      <c r="C4" s="22" t="s">
        <v>28</v>
      </c>
      <c r="D4" s="23" t="s">
        <v>29</v>
      </c>
      <c r="E4" s="23" t="s">
        <v>33</v>
      </c>
      <c r="F4" s="22" t="s">
        <v>34</v>
      </c>
      <c r="G4" s="25" t="s">
        <v>35</v>
      </c>
      <c r="H4" s="27"/>
      <c r="I4" s="21" t="s">
        <v>21</v>
      </c>
      <c r="J4" s="22" t="s">
        <v>0</v>
      </c>
      <c r="K4" s="22" t="s">
        <v>28</v>
      </c>
      <c r="L4" s="23" t="s">
        <v>29</v>
      </c>
      <c r="M4" s="23" t="s">
        <v>33</v>
      </c>
      <c r="N4" s="22" t="s">
        <v>34</v>
      </c>
      <c r="O4" s="25" t="s">
        <v>35</v>
      </c>
      <c r="P4" s="1"/>
      <c r="Q4" s="1"/>
      <c r="R4" s="1"/>
      <c r="S4" s="1"/>
      <c r="T4" s="1"/>
      <c r="U4" s="1"/>
      <c r="V4" s="1"/>
      <c r="W4" s="1"/>
      <c r="X4" s="1"/>
      <c r="Y4" s="1"/>
      <c r="Z4" s="1"/>
    </row>
    <row r="5" spans="1:26" ht="14.25" customHeight="1" x14ac:dyDescent="0.45">
      <c r="A5" s="29">
        <v>2004</v>
      </c>
      <c r="B5" s="30">
        <v>5617184</v>
      </c>
      <c r="C5" s="32"/>
      <c r="D5" s="30">
        <v>5617184</v>
      </c>
      <c r="E5" s="30">
        <v>5617184</v>
      </c>
      <c r="F5" s="32" t="s">
        <v>60</v>
      </c>
      <c r="G5" s="34" t="s">
        <v>60</v>
      </c>
      <c r="H5" s="27"/>
      <c r="I5" s="29">
        <v>2004</v>
      </c>
      <c r="J5" s="30">
        <v>5617184</v>
      </c>
      <c r="K5" s="32"/>
      <c r="L5" s="30">
        <v>5617184</v>
      </c>
      <c r="M5" s="30">
        <v>5617184</v>
      </c>
      <c r="N5" s="32" t="s">
        <v>60</v>
      </c>
      <c r="O5" s="34" t="s">
        <v>60</v>
      </c>
      <c r="P5" s="1"/>
      <c r="Q5" s="1"/>
      <c r="R5" s="1"/>
      <c r="S5" s="1"/>
      <c r="T5" s="1"/>
      <c r="U5" s="1"/>
      <c r="V5" s="1"/>
      <c r="W5" s="1"/>
      <c r="X5" s="1"/>
      <c r="Y5" s="1"/>
      <c r="Z5" s="1"/>
    </row>
    <row r="6" spans="1:26" ht="14.25" customHeight="1" x14ac:dyDescent="0.45">
      <c r="A6" s="29">
        <v>2005</v>
      </c>
      <c r="B6" s="30">
        <v>16944713</v>
      </c>
      <c r="C6" s="32"/>
      <c r="D6" s="30">
        <v>16944713</v>
      </c>
      <c r="E6" s="30">
        <v>22561897</v>
      </c>
      <c r="F6" s="32" t="s">
        <v>60</v>
      </c>
      <c r="G6" s="34" t="s">
        <v>60</v>
      </c>
      <c r="H6" s="27"/>
      <c r="I6" s="29">
        <v>2005</v>
      </c>
      <c r="J6" s="30">
        <v>16944713</v>
      </c>
      <c r="K6" s="32"/>
      <c r="L6" s="30">
        <v>16944713</v>
      </c>
      <c r="M6" s="30">
        <v>22561897</v>
      </c>
      <c r="N6" s="32" t="s">
        <v>60</v>
      </c>
      <c r="O6" s="34" t="s">
        <v>60</v>
      </c>
      <c r="P6" s="1"/>
      <c r="Q6" s="1"/>
      <c r="R6" s="1"/>
      <c r="S6" s="1"/>
      <c r="T6" s="1"/>
      <c r="U6" s="1"/>
      <c r="V6" s="1"/>
      <c r="W6" s="1"/>
      <c r="X6" s="1"/>
      <c r="Y6" s="1"/>
      <c r="Z6" s="1"/>
    </row>
    <row r="7" spans="1:26" ht="14.25" customHeight="1" x14ac:dyDescent="0.45">
      <c r="A7" s="29">
        <v>2006</v>
      </c>
      <c r="B7" s="30">
        <v>46842964</v>
      </c>
      <c r="C7" s="32"/>
      <c r="D7" s="30">
        <v>46842964</v>
      </c>
      <c r="E7" s="30">
        <v>69404861</v>
      </c>
      <c r="F7" s="32" t="s">
        <v>60</v>
      </c>
      <c r="G7" s="34" t="s">
        <v>60</v>
      </c>
      <c r="H7" s="27"/>
      <c r="I7" s="29">
        <v>2006</v>
      </c>
      <c r="J7" s="30">
        <v>46842964</v>
      </c>
      <c r="K7" s="32"/>
      <c r="L7" s="30">
        <v>46842964</v>
      </c>
      <c r="M7" s="30">
        <v>69404861</v>
      </c>
      <c r="N7" s="32" t="s">
        <v>60</v>
      </c>
      <c r="O7" s="34" t="s">
        <v>60</v>
      </c>
      <c r="P7" s="1"/>
      <c r="Q7" s="1"/>
      <c r="R7" s="1"/>
      <c r="S7" s="1"/>
      <c r="T7" s="1"/>
      <c r="U7" s="1"/>
      <c r="V7" s="1"/>
      <c r="W7" s="1"/>
      <c r="X7" s="1"/>
      <c r="Y7" s="1"/>
      <c r="Z7" s="1"/>
    </row>
    <row r="8" spans="1:26" ht="14.25" customHeight="1" x14ac:dyDescent="0.45">
      <c r="A8" s="29">
        <v>2007</v>
      </c>
      <c r="B8" s="30">
        <v>43805000</v>
      </c>
      <c r="C8" s="32"/>
      <c r="D8" s="30">
        <v>43805000</v>
      </c>
      <c r="E8" s="30">
        <v>113209861</v>
      </c>
      <c r="F8" s="32" t="s">
        <v>60</v>
      </c>
      <c r="G8" s="34" t="s">
        <v>60</v>
      </c>
      <c r="H8" s="27"/>
      <c r="I8" s="29">
        <v>2007</v>
      </c>
      <c r="J8" s="30">
        <v>43805000</v>
      </c>
      <c r="K8" s="32"/>
      <c r="L8" s="30">
        <v>43805000</v>
      </c>
      <c r="M8" s="30">
        <v>113209861</v>
      </c>
      <c r="N8" s="32" t="s">
        <v>60</v>
      </c>
      <c r="O8" s="34" t="s">
        <v>60</v>
      </c>
      <c r="P8" s="1"/>
      <c r="Q8" s="1"/>
      <c r="R8" s="1"/>
      <c r="S8" s="1"/>
      <c r="T8" s="1"/>
      <c r="U8" s="1"/>
      <c r="V8" s="1"/>
      <c r="W8" s="1"/>
      <c r="X8" s="1"/>
      <c r="Y8" s="1"/>
      <c r="Z8" s="1"/>
    </row>
    <row r="9" spans="1:26" ht="14.25" customHeight="1" x14ac:dyDescent="0.45">
      <c r="A9" s="29">
        <v>2008</v>
      </c>
      <c r="B9" s="30">
        <v>60151197</v>
      </c>
      <c r="C9" s="32"/>
      <c r="D9" s="30">
        <v>60151197</v>
      </c>
      <c r="E9" s="30">
        <v>173361058</v>
      </c>
      <c r="F9" s="32" t="s">
        <v>60</v>
      </c>
      <c r="G9" s="34" t="s">
        <v>60</v>
      </c>
      <c r="H9" s="27"/>
      <c r="I9" s="29">
        <v>2008</v>
      </c>
      <c r="J9" s="30">
        <v>60151197</v>
      </c>
      <c r="K9" s="32"/>
      <c r="L9" s="30">
        <v>60151197</v>
      </c>
      <c r="M9" s="30">
        <v>173361058</v>
      </c>
      <c r="N9" s="32" t="s">
        <v>60</v>
      </c>
      <c r="O9" s="34" t="s">
        <v>60</v>
      </c>
      <c r="P9" s="1"/>
      <c r="Q9" s="1"/>
      <c r="R9" s="1"/>
      <c r="S9" s="1"/>
      <c r="T9" s="1"/>
      <c r="U9" s="1"/>
      <c r="V9" s="1"/>
      <c r="W9" s="1"/>
      <c r="X9" s="1"/>
      <c r="Y9" s="1"/>
      <c r="Z9" s="1"/>
    </row>
    <row r="10" spans="1:26" ht="14.25" customHeight="1" x14ac:dyDescent="0.45">
      <c r="A10" s="29">
        <v>2009</v>
      </c>
      <c r="B10" s="30">
        <v>88476937</v>
      </c>
      <c r="C10" s="30">
        <v>13226517</v>
      </c>
      <c r="D10" s="30">
        <v>101703454</v>
      </c>
      <c r="E10" s="30">
        <v>275064512</v>
      </c>
      <c r="F10" s="43">
        <v>0.869950169047356</v>
      </c>
      <c r="G10" s="44">
        <v>0.13004983095264394</v>
      </c>
      <c r="H10" s="27"/>
      <c r="I10" s="29">
        <v>2009</v>
      </c>
      <c r="J10" s="30">
        <v>88476937</v>
      </c>
      <c r="K10" s="30">
        <v>11333494</v>
      </c>
      <c r="L10" s="30">
        <v>99810431</v>
      </c>
      <c r="M10" s="30">
        <v>273171489</v>
      </c>
      <c r="N10" s="43">
        <v>0.869950169047356</v>
      </c>
      <c r="O10" s="44">
        <v>0.11143666762782707</v>
      </c>
      <c r="P10" s="1"/>
      <c r="Q10" s="1"/>
      <c r="R10" s="1"/>
      <c r="S10" s="1"/>
      <c r="T10" s="1"/>
      <c r="U10" s="1"/>
      <c r="V10" s="1"/>
      <c r="W10" s="1"/>
      <c r="X10" s="1"/>
      <c r="Y10" s="1"/>
      <c r="Z10" s="1"/>
    </row>
    <row r="11" spans="1:26" ht="14.25" customHeight="1" x14ac:dyDescent="0.45">
      <c r="A11" s="29">
        <v>2010</v>
      </c>
      <c r="B11" s="30">
        <v>145209800</v>
      </c>
      <c r="C11" s="30">
        <v>20473178</v>
      </c>
      <c r="D11" s="30">
        <v>165682978</v>
      </c>
      <c r="E11" s="30">
        <v>440747490</v>
      </c>
      <c r="F11" s="43">
        <v>0.87643161508118228</v>
      </c>
      <c r="G11" s="44">
        <v>0.12356838491881768</v>
      </c>
      <c r="H11" s="27"/>
      <c r="I11" s="29">
        <v>2010</v>
      </c>
      <c r="J11" s="30">
        <v>145209800</v>
      </c>
      <c r="K11" s="30">
        <v>18087089</v>
      </c>
      <c r="L11" s="30">
        <v>163296889</v>
      </c>
      <c r="M11" s="30">
        <v>436468378</v>
      </c>
      <c r="N11" s="43">
        <v>0.87643161508118228</v>
      </c>
      <c r="O11" s="44">
        <v>0.10916685116560375</v>
      </c>
      <c r="P11" s="1"/>
      <c r="Q11" s="1"/>
      <c r="R11" s="1"/>
      <c r="S11" s="1"/>
      <c r="T11" s="1"/>
      <c r="U11" s="1"/>
      <c r="V11" s="1"/>
      <c r="W11" s="1"/>
      <c r="X11" s="1"/>
      <c r="Y11" s="1"/>
      <c r="Z11" s="1"/>
    </row>
    <row r="12" spans="1:26" ht="14.25" customHeight="1" x14ac:dyDescent="0.45">
      <c r="A12" s="29">
        <v>2011</v>
      </c>
      <c r="B12" s="30">
        <v>88003106</v>
      </c>
      <c r="C12" s="30">
        <v>38678392</v>
      </c>
      <c r="D12" s="30">
        <v>126681498</v>
      </c>
      <c r="E12" s="30">
        <v>567428988</v>
      </c>
      <c r="F12" s="43">
        <v>0.69468002343957125</v>
      </c>
      <c r="G12" s="44">
        <v>0.30531997656042875</v>
      </c>
      <c r="H12" s="27"/>
      <c r="I12" s="29">
        <v>2011</v>
      </c>
      <c r="J12" s="30">
        <v>88003106</v>
      </c>
      <c r="K12" s="30">
        <v>36242342</v>
      </c>
      <c r="L12" s="30">
        <v>124245448</v>
      </c>
      <c r="M12" s="30">
        <v>560713826</v>
      </c>
      <c r="N12" s="43">
        <v>0.69468002343957125</v>
      </c>
      <c r="O12" s="44">
        <v>0.2860902544742564</v>
      </c>
      <c r="P12" s="1"/>
      <c r="Q12" s="1"/>
      <c r="R12" s="1"/>
      <c r="S12" s="1"/>
      <c r="T12" s="1"/>
      <c r="U12" s="1"/>
      <c r="V12" s="1"/>
      <c r="W12" s="1"/>
      <c r="X12" s="1"/>
      <c r="Y12" s="1"/>
      <c r="Z12" s="1"/>
    </row>
    <row r="13" spans="1:26" ht="14.25" customHeight="1" x14ac:dyDescent="0.45">
      <c r="A13" s="29">
        <v>2012</v>
      </c>
      <c r="B13" s="30">
        <v>70272798</v>
      </c>
      <c r="C13" s="30">
        <v>18181481</v>
      </c>
      <c r="D13" s="30">
        <v>88454279</v>
      </c>
      <c r="E13" s="30">
        <v>655883267</v>
      </c>
      <c r="F13" s="43">
        <v>0.79445334690931124</v>
      </c>
      <c r="G13" s="44">
        <v>0.20554665309068881</v>
      </c>
      <c r="H13" s="27"/>
      <c r="I13" s="29">
        <v>2012</v>
      </c>
      <c r="J13" s="30">
        <v>70272798</v>
      </c>
      <c r="K13" s="30">
        <v>17430694</v>
      </c>
      <c r="L13" s="30">
        <v>87703492</v>
      </c>
      <c r="M13" s="30">
        <v>648417318</v>
      </c>
      <c r="N13" s="43">
        <v>0.79445334690931124</v>
      </c>
      <c r="O13" s="44">
        <v>0.19705879915656765</v>
      </c>
      <c r="P13" s="1"/>
      <c r="Q13" s="1"/>
      <c r="R13" s="1"/>
      <c r="S13" s="1"/>
      <c r="T13" s="1"/>
      <c r="U13" s="1"/>
      <c r="V13" s="1"/>
      <c r="W13" s="1"/>
      <c r="X13" s="1"/>
      <c r="Y13" s="1"/>
      <c r="Z13" s="1"/>
    </row>
    <row r="14" spans="1:26" ht="14.25" customHeight="1" x14ac:dyDescent="0.45">
      <c r="A14" s="29">
        <v>2013</v>
      </c>
      <c r="B14" s="30">
        <v>142976486</v>
      </c>
      <c r="C14" s="30">
        <v>22267890</v>
      </c>
      <c r="D14" s="30">
        <v>165244376</v>
      </c>
      <c r="E14" s="30">
        <v>821127643</v>
      </c>
      <c r="F14" s="43">
        <v>0.86524267549051115</v>
      </c>
      <c r="G14" s="44">
        <v>0.13475732450948891</v>
      </c>
      <c r="H14" s="27"/>
      <c r="I14" s="29">
        <v>2013</v>
      </c>
      <c r="J14" s="30">
        <v>142976486</v>
      </c>
      <c r="K14" s="30">
        <v>21444753</v>
      </c>
      <c r="L14" s="30">
        <v>164421239</v>
      </c>
      <c r="M14" s="30">
        <v>812838557</v>
      </c>
      <c r="N14" s="43">
        <v>0.86524267549051115</v>
      </c>
      <c r="O14" s="44">
        <v>0.12977599310248236</v>
      </c>
      <c r="P14" s="1"/>
      <c r="Q14" s="1"/>
      <c r="R14" s="1"/>
      <c r="S14" s="1"/>
      <c r="T14" s="1"/>
      <c r="U14" s="1"/>
      <c r="V14" s="1"/>
      <c r="W14" s="1"/>
      <c r="X14" s="1"/>
      <c r="Y14" s="1"/>
      <c r="Z14" s="1"/>
    </row>
    <row r="15" spans="1:26" ht="14.25" customHeight="1" x14ac:dyDescent="0.45">
      <c r="A15" s="29">
        <v>2014</v>
      </c>
      <c r="B15" s="30">
        <v>189205502</v>
      </c>
      <c r="C15" s="30">
        <v>22151629</v>
      </c>
      <c r="D15" s="30">
        <v>211357131</v>
      </c>
      <c r="E15" s="30">
        <v>1032484774</v>
      </c>
      <c r="F15" s="43">
        <v>0.89519336823322038</v>
      </c>
      <c r="G15" s="44">
        <v>0.10480663176677961</v>
      </c>
      <c r="H15" s="27"/>
      <c r="I15" s="29">
        <v>2014</v>
      </c>
      <c r="J15" s="30">
        <v>189205502</v>
      </c>
      <c r="K15" s="30">
        <v>20528639</v>
      </c>
      <c r="L15" s="30">
        <v>209734141</v>
      </c>
      <c r="M15" s="30">
        <v>1022572698</v>
      </c>
      <c r="N15" s="43">
        <v>0.89519336823322038</v>
      </c>
      <c r="O15" s="44">
        <v>9.7127733059548388E-2</v>
      </c>
      <c r="P15" s="1"/>
      <c r="Q15" s="1"/>
      <c r="R15" s="1"/>
      <c r="S15" s="1"/>
      <c r="T15" s="1"/>
      <c r="U15" s="1"/>
      <c r="V15" s="1"/>
      <c r="W15" s="1"/>
      <c r="X15" s="1"/>
      <c r="Y15" s="1"/>
      <c r="Z15" s="1"/>
    </row>
    <row r="16" spans="1:26" ht="14.25" customHeight="1" x14ac:dyDescent="0.45">
      <c r="A16" s="29">
        <v>2015</v>
      </c>
      <c r="B16" s="30">
        <v>177876883</v>
      </c>
      <c r="C16" s="30">
        <v>28904667</v>
      </c>
      <c r="D16" s="30">
        <v>206781550</v>
      </c>
      <c r="E16" s="30">
        <v>1239266324</v>
      </c>
      <c r="F16" s="43">
        <v>0.8602164119574498</v>
      </c>
      <c r="G16" s="44">
        <v>0.13978358804255023</v>
      </c>
      <c r="H16" s="27"/>
      <c r="I16" s="29">
        <v>2015</v>
      </c>
      <c r="J16" s="30">
        <v>177876883</v>
      </c>
      <c r="K16" s="30">
        <v>26200643</v>
      </c>
      <c r="L16" s="30">
        <v>204077526</v>
      </c>
      <c r="M16" s="30">
        <v>1226650224</v>
      </c>
      <c r="N16" s="43">
        <v>0.8602164119574498</v>
      </c>
      <c r="O16" s="44">
        <v>0.1267068701245348</v>
      </c>
      <c r="P16" s="1"/>
      <c r="Q16" s="1"/>
      <c r="R16" s="1"/>
      <c r="S16" s="1"/>
      <c r="T16" s="1"/>
      <c r="U16" s="1"/>
      <c r="V16" s="1"/>
      <c r="W16" s="1"/>
      <c r="X16" s="1"/>
      <c r="Y16" s="1"/>
      <c r="Z16" s="1"/>
    </row>
    <row r="17" spans="1:26" ht="14.25" customHeight="1" x14ac:dyDescent="0.45">
      <c r="A17" s="29">
        <v>2016</v>
      </c>
      <c r="B17" s="30">
        <v>137724562</v>
      </c>
      <c r="C17" s="30">
        <v>25811705</v>
      </c>
      <c r="D17" s="30">
        <v>163536267</v>
      </c>
      <c r="E17" s="30">
        <v>1402802591</v>
      </c>
      <c r="F17" s="43">
        <v>0.84216525500120409</v>
      </c>
      <c r="G17" s="44">
        <v>0.15783474499879591</v>
      </c>
      <c r="H17" s="27"/>
      <c r="I17" s="29">
        <v>2016</v>
      </c>
      <c r="J17" s="30">
        <v>137724562</v>
      </c>
      <c r="K17" s="30">
        <v>24033304</v>
      </c>
      <c r="L17" s="30">
        <v>161757866</v>
      </c>
      <c r="M17" s="30">
        <v>1388408090</v>
      </c>
      <c r="N17" s="43">
        <v>0.84216525500120409</v>
      </c>
      <c r="O17" s="44">
        <v>0.14696008684116532</v>
      </c>
      <c r="P17" s="1"/>
      <c r="Q17" s="1"/>
      <c r="R17" s="1"/>
      <c r="S17" s="1"/>
      <c r="T17" s="1"/>
      <c r="U17" s="1"/>
      <c r="V17" s="1"/>
      <c r="W17" s="1"/>
      <c r="X17" s="1"/>
      <c r="Y17" s="1"/>
      <c r="Z17" s="1"/>
    </row>
    <row r="18" spans="1:26" ht="14.25" customHeight="1" x14ac:dyDescent="0.45">
      <c r="A18" s="29">
        <v>2017</v>
      </c>
      <c r="B18" s="30">
        <v>202908557</v>
      </c>
      <c r="C18" s="30">
        <v>50810329</v>
      </c>
      <c r="D18" s="30">
        <v>253718886</v>
      </c>
      <c r="E18" s="30">
        <v>1656521477</v>
      </c>
      <c r="F18" s="43">
        <v>0.79973769473353273</v>
      </c>
      <c r="G18" s="44">
        <v>0.20026230526646724</v>
      </c>
      <c r="H18" s="27"/>
      <c r="I18" s="29">
        <v>2017</v>
      </c>
      <c r="J18" s="30">
        <v>202908557</v>
      </c>
      <c r="K18" s="30">
        <v>48453461</v>
      </c>
      <c r="L18" s="30">
        <v>251362018</v>
      </c>
      <c r="M18" s="30">
        <v>1639770108</v>
      </c>
      <c r="N18" s="43">
        <v>0.79973769473353273</v>
      </c>
      <c r="O18" s="44">
        <v>0.19097301649038456</v>
      </c>
      <c r="P18" s="1"/>
      <c r="Q18" s="1"/>
      <c r="R18" s="1"/>
      <c r="S18" s="1"/>
      <c r="T18" s="1"/>
      <c r="U18" s="1"/>
      <c r="V18" s="1"/>
      <c r="W18" s="1"/>
      <c r="X18" s="1"/>
      <c r="Y18" s="1"/>
      <c r="Z18" s="1"/>
    </row>
    <row r="19" spans="1:26" ht="14.25" customHeight="1" x14ac:dyDescent="0.45">
      <c r="A19" s="29">
        <v>2018</v>
      </c>
      <c r="B19" s="30">
        <v>172405858</v>
      </c>
      <c r="C19" s="30">
        <v>26184837</v>
      </c>
      <c r="D19" s="30">
        <v>198590695</v>
      </c>
      <c r="E19" s="30">
        <v>1855112172</v>
      </c>
      <c r="F19" s="43">
        <v>0.86814670747791078</v>
      </c>
      <c r="G19" s="44">
        <v>0.13185329252208922</v>
      </c>
      <c r="H19" s="27"/>
      <c r="I19" s="29">
        <v>2018</v>
      </c>
      <c r="J19" s="30">
        <v>172405858</v>
      </c>
      <c r="K19" s="30">
        <v>24350171</v>
      </c>
      <c r="L19" s="30">
        <v>196756029</v>
      </c>
      <c r="M19" s="30">
        <v>1836526137</v>
      </c>
      <c r="N19" s="43">
        <v>0.86814670747791078</v>
      </c>
      <c r="O19" s="44">
        <v>0.12261486370245091</v>
      </c>
      <c r="P19" s="1"/>
      <c r="Q19" s="1"/>
      <c r="R19" s="1"/>
      <c r="S19" s="1"/>
      <c r="T19" s="1"/>
      <c r="U19" s="1"/>
      <c r="V19" s="1"/>
      <c r="W19" s="1"/>
      <c r="X19" s="1"/>
      <c r="Y19" s="1"/>
      <c r="Z19" s="1"/>
    </row>
    <row r="20" spans="1:26" ht="14.25" customHeight="1" x14ac:dyDescent="0.45">
      <c r="A20" s="29">
        <v>2019</v>
      </c>
      <c r="B20" s="30">
        <v>211297998</v>
      </c>
      <c r="C20" s="30">
        <v>40989006</v>
      </c>
      <c r="D20" s="30">
        <v>252287004</v>
      </c>
      <c r="E20" s="30">
        <v>2107399176</v>
      </c>
      <c r="F20" s="43">
        <v>0.83753025185554153</v>
      </c>
      <c r="G20" s="44">
        <v>0.16246974814445853</v>
      </c>
      <c r="H20" s="27"/>
      <c r="I20" s="29">
        <v>2019</v>
      </c>
      <c r="J20" s="30">
        <v>211297998</v>
      </c>
      <c r="K20" s="30">
        <v>40024250</v>
      </c>
      <c r="L20" s="30">
        <v>251322248</v>
      </c>
      <c r="M20" s="30">
        <v>2087848385</v>
      </c>
      <c r="N20" s="43">
        <v>0.83753025185554153</v>
      </c>
      <c r="O20" s="44">
        <v>0.15864570653825671</v>
      </c>
      <c r="P20" s="1"/>
      <c r="Q20" s="1"/>
      <c r="R20" s="1"/>
      <c r="S20" s="1"/>
      <c r="T20" s="1"/>
      <c r="U20" s="1"/>
      <c r="V20" s="1"/>
      <c r="W20" s="1"/>
      <c r="X20" s="1"/>
      <c r="Y20" s="1"/>
      <c r="Z20" s="1"/>
    </row>
    <row r="21" spans="1:26" ht="14.25" customHeight="1" x14ac:dyDescent="0.45">
      <c r="A21" s="29"/>
      <c r="B21" s="30"/>
      <c r="C21" s="30"/>
      <c r="D21" s="30"/>
      <c r="E21" s="30"/>
      <c r="F21" s="43"/>
      <c r="G21" s="44"/>
      <c r="H21" s="27"/>
      <c r="I21" s="29"/>
      <c r="J21" s="30"/>
      <c r="K21" s="30"/>
      <c r="L21" s="30"/>
      <c r="M21" s="30"/>
      <c r="N21" s="43"/>
      <c r="O21" s="44"/>
      <c r="P21" s="1"/>
      <c r="Q21" s="1"/>
      <c r="R21" s="1"/>
      <c r="S21" s="1"/>
      <c r="T21" s="1"/>
      <c r="U21" s="1"/>
      <c r="V21" s="1"/>
      <c r="W21" s="1"/>
      <c r="X21" s="1"/>
      <c r="Y21" s="1"/>
      <c r="Z21" s="1"/>
    </row>
    <row r="22" spans="1:26" ht="14.25" customHeight="1" x14ac:dyDescent="0.45">
      <c r="A22" s="45" t="s">
        <v>29</v>
      </c>
      <c r="B22" s="46">
        <v>1799719545</v>
      </c>
      <c r="C22" s="46">
        <v>307679631</v>
      </c>
      <c r="D22" s="46">
        <v>2107399176</v>
      </c>
      <c r="E22" s="46"/>
      <c r="F22" s="47">
        <v>0.85400030781828495</v>
      </c>
      <c r="G22" s="48">
        <v>0.14599969218171507</v>
      </c>
      <c r="H22" s="49"/>
      <c r="I22" s="45" t="s">
        <v>29</v>
      </c>
      <c r="J22" s="46">
        <v>1799719545</v>
      </c>
      <c r="K22" s="46">
        <v>288128840</v>
      </c>
      <c r="L22" s="46">
        <v>2087848385</v>
      </c>
      <c r="M22" s="46"/>
      <c r="N22" s="47">
        <v>0.85400030781828495</v>
      </c>
      <c r="O22" s="48">
        <v>0.13672247919679362</v>
      </c>
      <c r="P22" s="1"/>
      <c r="Q22" s="1"/>
      <c r="R22" s="1"/>
      <c r="S22" s="1"/>
      <c r="T22" s="1"/>
      <c r="U22" s="1"/>
      <c r="V22" s="1"/>
      <c r="W22" s="1"/>
      <c r="X22" s="1"/>
      <c r="Y22" s="1"/>
      <c r="Z22" s="1"/>
    </row>
    <row r="23" spans="1:26" ht="14.25" customHeight="1" x14ac:dyDescent="0.4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4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4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4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4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4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4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4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4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4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4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4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4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4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4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4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4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4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4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4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4C6E7"/>
    <pageSetUpPr fitToPage="1"/>
  </sheetPr>
  <dimension ref="A1:Z1000"/>
  <sheetViews>
    <sheetView topLeftCell="F1" workbookViewId="0"/>
  </sheetViews>
  <sheetFormatPr defaultColWidth="14.3984375" defaultRowHeight="15" customHeight="1" x14ac:dyDescent="0.45"/>
  <cols>
    <col min="1" max="3" width="8.86328125" customWidth="1"/>
    <col min="4" max="4" width="10" customWidth="1"/>
    <col min="5" max="5" width="9.86328125" customWidth="1"/>
    <col min="6" max="6" width="10.86328125" customWidth="1"/>
    <col min="7" max="7" width="10" customWidth="1"/>
    <col min="8" max="8" width="11" customWidth="1"/>
    <col min="9" max="9" width="11.73046875" customWidth="1"/>
    <col min="10" max="10" width="10.1328125" customWidth="1"/>
    <col min="11" max="11" width="10.86328125" customWidth="1"/>
    <col min="12" max="12" width="12.73046875" customWidth="1"/>
    <col min="13" max="13" width="11.73046875" customWidth="1"/>
    <col min="14" max="14" width="11" customWidth="1"/>
    <col min="15" max="15" width="11.3984375" customWidth="1"/>
    <col min="16" max="16" width="10.86328125" customWidth="1"/>
    <col min="17" max="17" width="11.73046875" customWidth="1"/>
    <col min="18" max="18" width="11" customWidth="1"/>
    <col min="19" max="19" width="12.86328125" customWidth="1"/>
    <col min="20" max="26" width="8.86328125" customWidth="1"/>
  </cols>
  <sheetData>
    <row r="1" spans="1:26" ht="14.25" customHeight="1" x14ac:dyDescent="0.5">
      <c r="A1" s="50" t="s">
        <v>84</v>
      </c>
      <c r="B1" s="51"/>
      <c r="C1" s="51"/>
      <c r="D1" s="51"/>
      <c r="E1" s="51"/>
      <c r="F1" s="52"/>
      <c r="G1" s="53"/>
      <c r="H1" s="54"/>
      <c r="I1" s="55"/>
      <c r="J1" s="55"/>
      <c r="K1" s="55"/>
      <c r="L1" s="55"/>
      <c r="M1" s="55"/>
      <c r="N1" s="55"/>
      <c r="O1" s="55"/>
      <c r="P1" s="55"/>
      <c r="Q1" s="56"/>
      <c r="R1" s="55"/>
      <c r="S1" s="5"/>
      <c r="T1" s="1"/>
      <c r="U1" s="1"/>
      <c r="V1" s="1"/>
      <c r="W1" s="1"/>
      <c r="X1" s="1"/>
      <c r="Y1" s="1"/>
      <c r="Z1" s="1"/>
    </row>
    <row r="2" spans="1:26" ht="14.25" customHeight="1" x14ac:dyDescent="0.45">
      <c r="A2" s="57" t="s">
        <v>7</v>
      </c>
      <c r="B2" s="58"/>
      <c r="C2" s="285">
        <v>2004</v>
      </c>
      <c r="D2" s="285">
        <v>2005</v>
      </c>
      <c r="E2" s="285">
        <v>2006</v>
      </c>
      <c r="F2" s="285">
        <v>2007</v>
      </c>
      <c r="G2" s="285">
        <v>2008</v>
      </c>
      <c r="H2" s="285">
        <v>2009</v>
      </c>
      <c r="I2" s="285">
        <v>2010</v>
      </c>
      <c r="J2" s="285">
        <v>2011</v>
      </c>
      <c r="K2" s="285">
        <v>2012</v>
      </c>
      <c r="L2" s="285">
        <v>2013</v>
      </c>
      <c r="M2" s="285">
        <v>2014</v>
      </c>
      <c r="N2" s="285">
        <v>2015</v>
      </c>
      <c r="O2" s="285">
        <v>2016</v>
      </c>
      <c r="P2" s="285">
        <v>2017</v>
      </c>
      <c r="Q2" s="285">
        <v>2018</v>
      </c>
      <c r="R2" s="285">
        <v>2019</v>
      </c>
      <c r="S2" s="49"/>
      <c r="T2" s="1"/>
      <c r="U2" s="1"/>
      <c r="V2" s="1"/>
      <c r="W2" s="1"/>
      <c r="X2" s="1"/>
      <c r="Y2" s="1"/>
      <c r="Z2" s="1"/>
    </row>
    <row r="3" spans="1:26" ht="14.25" customHeight="1" x14ac:dyDescent="0.45">
      <c r="A3" s="49" t="s">
        <v>85</v>
      </c>
      <c r="B3" s="49"/>
      <c r="C3" s="286"/>
      <c r="D3" s="286"/>
      <c r="E3" s="286"/>
      <c r="F3" s="286"/>
      <c r="G3" s="286"/>
      <c r="H3" s="286"/>
      <c r="I3" s="286"/>
      <c r="J3" s="286"/>
      <c r="K3" s="286"/>
      <c r="L3" s="286"/>
      <c r="M3" s="286"/>
      <c r="N3" s="286"/>
      <c r="O3" s="286"/>
      <c r="P3" s="286"/>
      <c r="Q3" s="286"/>
      <c r="R3" s="286"/>
      <c r="S3" s="49"/>
      <c r="T3" s="1"/>
      <c r="U3" s="1"/>
      <c r="V3" s="1"/>
      <c r="W3" s="1"/>
      <c r="X3" s="1"/>
      <c r="Y3" s="1"/>
      <c r="Z3" s="1"/>
    </row>
    <row r="4" spans="1:26" ht="14.25" customHeight="1" x14ac:dyDescent="0.45">
      <c r="A4" s="27" t="s">
        <v>86</v>
      </c>
      <c r="B4" s="27"/>
      <c r="C4" s="59">
        <v>154010</v>
      </c>
      <c r="D4" s="60">
        <v>870929</v>
      </c>
      <c r="E4" s="60">
        <v>1753142</v>
      </c>
      <c r="F4" s="60">
        <v>1977589</v>
      </c>
      <c r="G4" s="60">
        <v>1361111</v>
      </c>
      <c r="H4" s="60">
        <v>2317650</v>
      </c>
      <c r="I4" s="60">
        <v>2275646</v>
      </c>
      <c r="J4" s="60">
        <v>675000</v>
      </c>
      <c r="K4" s="60">
        <v>1900000</v>
      </c>
      <c r="L4" s="60">
        <v>4715212</v>
      </c>
      <c r="M4" s="60">
        <v>1287900</v>
      </c>
      <c r="N4" s="60">
        <v>2574000</v>
      </c>
      <c r="O4" s="60">
        <v>1655110</v>
      </c>
      <c r="P4" s="60">
        <v>8951200</v>
      </c>
      <c r="Q4" s="60">
        <v>3313321</v>
      </c>
      <c r="R4" s="61">
        <v>113000</v>
      </c>
      <c r="S4" s="27"/>
      <c r="T4" s="1"/>
      <c r="U4" s="1"/>
      <c r="V4" s="1"/>
      <c r="W4" s="1"/>
      <c r="X4" s="1"/>
      <c r="Y4" s="1"/>
      <c r="Z4" s="1"/>
    </row>
    <row r="5" spans="1:26" ht="14.25" customHeight="1" x14ac:dyDescent="0.45">
      <c r="A5" s="27" t="s">
        <v>87</v>
      </c>
      <c r="B5" s="27"/>
      <c r="C5" s="62">
        <v>26500</v>
      </c>
      <c r="D5" s="63">
        <v>0</v>
      </c>
      <c r="E5" s="63">
        <v>183250</v>
      </c>
      <c r="F5" s="63">
        <v>2002310</v>
      </c>
      <c r="G5" s="63">
        <v>578542</v>
      </c>
      <c r="H5" s="63">
        <v>1274179</v>
      </c>
      <c r="I5" s="63">
        <v>1899500</v>
      </c>
      <c r="J5" s="63">
        <v>3513700</v>
      </c>
      <c r="K5" s="63">
        <v>512020</v>
      </c>
      <c r="L5" s="63">
        <v>820162</v>
      </c>
      <c r="M5" s="63">
        <v>5935726</v>
      </c>
      <c r="N5" s="63">
        <v>810000</v>
      </c>
      <c r="O5" s="63">
        <v>905000</v>
      </c>
      <c r="P5" s="63">
        <v>6196650</v>
      </c>
      <c r="Q5" s="63">
        <v>800000</v>
      </c>
      <c r="R5" s="64">
        <v>9694973</v>
      </c>
      <c r="S5" s="27"/>
      <c r="T5" s="1"/>
      <c r="U5" s="1"/>
      <c r="V5" s="1"/>
      <c r="W5" s="1"/>
      <c r="X5" s="1"/>
      <c r="Y5" s="1"/>
      <c r="Z5" s="1"/>
    </row>
    <row r="6" spans="1:26" ht="14.25" customHeight="1" x14ac:dyDescent="0.45">
      <c r="A6" s="27" t="s">
        <v>88</v>
      </c>
      <c r="B6" s="27"/>
      <c r="C6" s="62">
        <v>0</v>
      </c>
      <c r="D6" s="63">
        <v>0</v>
      </c>
      <c r="E6" s="63">
        <v>3300</v>
      </c>
      <c r="F6" s="63">
        <v>0</v>
      </c>
      <c r="G6" s="63">
        <v>89060</v>
      </c>
      <c r="H6" s="63">
        <v>13650</v>
      </c>
      <c r="I6" s="63">
        <v>73400</v>
      </c>
      <c r="J6" s="63">
        <v>0</v>
      </c>
      <c r="K6" s="63">
        <v>2400</v>
      </c>
      <c r="L6" s="63">
        <v>0</v>
      </c>
      <c r="M6" s="63">
        <v>50000</v>
      </c>
      <c r="N6" s="63">
        <v>0</v>
      </c>
      <c r="O6" s="63">
        <v>126230</v>
      </c>
      <c r="P6" s="63">
        <v>0</v>
      </c>
      <c r="Q6" s="63">
        <v>125036</v>
      </c>
      <c r="R6" s="64">
        <v>0</v>
      </c>
      <c r="S6" s="27"/>
      <c r="T6" s="1"/>
      <c r="U6" s="1"/>
      <c r="V6" s="1"/>
      <c r="W6" s="1"/>
      <c r="X6" s="1"/>
      <c r="Y6" s="1"/>
      <c r="Z6" s="1"/>
    </row>
    <row r="7" spans="1:26" ht="14.25" customHeight="1" x14ac:dyDescent="0.45">
      <c r="A7" s="27" t="s">
        <v>89</v>
      </c>
      <c r="B7" s="27"/>
      <c r="C7" s="62">
        <v>216500</v>
      </c>
      <c r="D7" s="63">
        <v>276160</v>
      </c>
      <c r="E7" s="63">
        <v>198390</v>
      </c>
      <c r="F7" s="63">
        <v>907858</v>
      </c>
      <c r="G7" s="63">
        <v>1011491</v>
      </c>
      <c r="H7" s="63">
        <v>959250</v>
      </c>
      <c r="I7" s="63">
        <v>5220404</v>
      </c>
      <c r="J7" s="63">
        <v>349360</v>
      </c>
      <c r="K7" s="63">
        <v>386799</v>
      </c>
      <c r="L7" s="63">
        <v>10033129</v>
      </c>
      <c r="M7" s="63">
        <v>678720</v>
      </c>
      <c r="N7" s="63">
        <v>9761675</v>
      </c>
      <c r="O7" s="63">
        <v>4111587</v>
      </c>
      <c r="P7" s="63">
        <v>1707900</v>
      </c>
      <c r="Q7" s="63">
        <v>7539625</v>
      </c>
      <c r="R7" s="64">
        <v>6449196</v>
      </c>
      <c r="S7" s="27"/>
      <c r="T7" s="1"/>
      <c r="U7" s="1"/>
      <c r="V7" s="1"/>
      <c r="W7" s="1"/>
      <c r="X7" s="1"/>
      <c r="Y7" s="1"/>
      <c r="Z7" s="1"/>
    </row>
    <row r="8" spans="1:26" ht="14.25" customHeight="1" x14ac:dyDescent="0.45">
      <c r="A8" s="27" t="s">
        <v>91</v>
      </c>
      <c r="B8" s="27"/>
      <c r="C8" s="62">
        <v>160250</v>
      </c>
      <c r="D8" s="63">
        <v>302600</v>
      </c>
      <c r="E8" s="63">
        <v>1037300</v>
      </c>
      <c r="F8" s="63">
        <v>584135</v>
      </c>
      <c r="G8" s="63">
        <v>1514765</v>
      </c>
      <c r="H8" s="63">
        <v>2164853</v>
      </c>
      <c r="I8" s="63">
        <v>2978604</v>
      </c>
      <c r="J8" s="63">
        <v>589000</v>
      </c>
      <c r="K8" s="63">
        <v>866209</v>
      </c>
      <c r="L8" s="63">
        <v>5223219</v>
      </c>
      <c r="M8" s="63">
        <v>1438288</v>
      </c>
      <c r="N8" s="63">
        <v>1410500</v>
      </c>
      <c r="O8" s="63">
        <v>1236801</v>
      </c>
      <c r="P8" s="63">
        <v>7343033</v>
      </c>
      <c r="Q8" s="63">
        <v>1053000</v>
      </c>
      <c r="R8" s="64">
        <v>6378826</v>
      </c>
      <c r="S8" s="27"/>
      <c r="T8" s="1"/>
      <c r="U8" s="1"/>
      <c r="V8" s="1"/>
      <c r="W8" s="1"/>
      <c r="X8" s="1"/>
      <c r="Y8" s="1"/>
      <c r="Z8" s="1"/>
    </row>
    <row r="9" spans="1:26" ht="14.25" customHeight="1" x14ac:dyDescent="0.45">
      <c r="A9" s="27" t="s">
        <v>92</v>
      </c>
      <c r="B9" s="27"/>
      <c r="C9" s="62">
        <v>0</v>
      </c>
      <c r="D9" s="63">
        <v>18500</v>
      </c>
      <c r="E9" s="63">
        <v>147500</v>
      </c>
      <c r="F9" s="63">
        <v>365000</v>
      </c>
      <c r="G9" s="63">
        <v>891536</v>
      </c>
      <c r="H9" s="63">
        <v>1100000</v>
      </c>
      <c r="I9" s="63">
        <v>0</v>
      </c>
      <c r="J9" s="63">
        <v>45750</v>
      </c>
      <c r="K9" s="63">
        <v>117120</v>
      </c>
      <c r="L9" s="63">
        <v>2843242</v>
      </c>
      <c r="M9" s="63">
        <v>644500</v>
      </c>
      <c r="N9" s="63">
        <v>67000</v>
      </c>
      <c r="O9" s="63">
        <v>2443686</v>
      </c>
      <c r="P9" s="63">
        <v>144400</v>
      </c>
      <c r="Q9" s="63">
        <v>2105500</v>
      </c>
      <c r="R9" s="64">
        <v>232250</v>
      </c>
      <c r="S9" s="27"/>
      <c r="T9" s="1"/>
      <c r="U9" s="1"/>
      <c r="V9" s="1"/>
      <c r="W9" s="1"/>
      <c r="X9" s="1"/>
      <c r="Y9" s="1"/>
      <c r="Z9" s="1"/>
    </row>
    <row r="10" spans="1:26" ht="14.25" customHeight="1" x14ac:dyDescent="0.45">
      <c r="A10" s="27" t="s">
        <v>93</v>
      </c>
      <c r="B10" s="27"/>
      <c r="C10" s="62">
        <v>22400</v>
      </c>
      <c r="D10" s="63">
        <v>0</v>
      </c>
      <c r="E10" s="63">
        <v>38605</v>
      </c>
      <c r="F10" s="63">
        <v>146225</v>
      </c>
      <c r="G10" s="63">
        <v>1187372</v>
      </c>
      <c r="H10" s="63">
        <v>351170</v>
      </c>
      <c r="I10" s="63">
        <v>63950</v>
      </c>
      <c r="J10" s="63">
        <v>9118268</v>
      </c>
      <c r="K10" s="63">
        <v>133470</v>
      </c>
      <c r="L10" s="63">
        <v>79650</v>
      </c>
      <c r="M10" s="63">
        <v>1324624</v>
      </c>
      <c r="N10" s="63">
        <v>11637039</v>
      </c>
      <c r="O10" s="63">
        <v>594780</v>
      </c>
      <c r="P10" s="63">
        <v>1059110</v>
      </c>
      <c r="Q10" s="63">
        <v>5430628</v>
      </c>
      <c r="R10" s="64">
        <v>7428232</v>
      </c>
      <c r="S10" s="27"/>
      <c r="T10" s="1"/>
      <c r="U10" s="1"/>
      <c r="V10" s="1"/>
      <c r="W10" s="1"/>
      <c r="X10" s="1"/>
      <c r="Y10" s="1"/>
      <c r="Z10" s="1"/>
    </row>
    <row r="11" spans="1:26" ht="14.25" customHeight="1" x14ac:dyDescent="0.45">
      <c r="A11" s="27" t="s">
        <v>94</v>
      </c>
      <c r="B11" s="27"/>
      <c r="C11" s="62">
        <v>0</v>
      </c>
      <c r="D11" s="63">
        <v>0</v>
      </c>
      <c r="E11" s="63">
        <v>0</v>
      </c>
      <c r="F11" s="63">
        <v>0</v>
      </c>
      <c r="G11" s="63">
        <v>0</v>
      </c>
      <c r="H11" s="63">
        <v>0</v>
      </c>
      <c r="I11" s="63">
        <v>0</v>
      </c>
      <c r="J11" s="63">
        <v>0</v>
      </c>
      <c r="K11" s="63">
        <v>0</v>
      </c>
      <c r="L11" s="63">
        <v>0</v>
      </c>
      <c r="M11" s="63">
        <v>0</v>
      </c>
      <c r="N11" s="63">
        <v>0</v>
      </c>
      <c r="O11" s="63">
        <v>0</v>
      </c>
      <c r="P11" s="63">
        <v>0</v>
      </c>
      <c r="Q11" s="63">
        <v>0</v>
      </c>
      <c r="R11" s="64">
        <v>0</v>
      </c>
      <c r="S11" s="27"/>
      <c r="T11" s="1"/>
      <c r="U11" s="1"/>
      <c r="V11" s="1"/>
      <c r="W11" s="1"/>
      <c r="X11" s="1"/>
      <c r="Y11" s="1"/>
      <c r="Z11" s="1"/>
    </row>
    <row r="12" spans="1:26" ht="14.25" customHeight="1" x14ac:dyDescent="0.45">
      <c r="A12" s="27" t="s">
        <v>95</v>
      </c>
      <c r="B12" s="27"/>
      <c r="C12" s="62">
        <v>18800</v>
      </c>
      <c r="D12" s="63">
        <v>86120</v>
      </c>
      <c r="E12" s="63">
        <v>129400</v>
      </c>
      <c r="F12" s="63">
        <v>244500</v>
      </c>
      <c r="G12" s="63">
        <v>98348</v>
      </c>
      <c r="H12" s="63">
        <v>419495</v>
      </c>
      <c r="I12" s="63">
        <v>1245825</v>
      </c>
      <c r="J12" s="63">
        <v>3090585</v>
      </c>
      <c r="K12" s="63">
        <v>408054</v>
      </c>
      <c r="L12" s="63">
        <v>4954500</v>
      </c>
      <c r="M12" s="63">
        <v>1740350</v>
      </c>
      <c r="N12" s="63">
        <v>161350</v>
      </c>
      <c r="O12" s="63">
        <v>6875350</v>
      </c>
      <c r="P12" s="63">
        <v>1447300</v>
      </c>
      <c r="Q12" s="63">
        <v>1026665</v>
      </c>
      <c r="R12" s="64">
        <v>8296861</v>
      </c>
      <c r="S12" s="27"/>
      <c r="T12" s="1"/>
      <c r="U12" s="1"/>
      <c r="V12" s="1"/>
      <c r="W12" s="1"/>
      <c r="X12" s="1"/>
      <c r="Y12" s="1"/>
      <c r="Z12" s="1"/>
    </row>
    <row r="13" spans="1:26" ht="14.25" customHeight="1" x14ac:dyDescent="0.45">
      <c r="A13" s="27" t="s">
        <v>96</v>
      </c>
      <c r="B13" s="27"/>
      <c r="C13" s="62">
        <v>11000</v>
      </c>
      <c r="D13" s="63">
        <v>0</v>
      </c>
      <c r="E13" s="63">
        <v>0</v>
      </c>
      <c r="F13" s="63">
        <v>0</v>
      </c>
      <c r="G13" s="63">
        <v>52147</v>
      </c>
      <c r="H13" s="63">
        <v>35895</v>
      </c>
      <c r="I13" s="63">
        <v>273162</v>
      </c>
      <c r="J13" s="63">
        <v>0</v>
      </c>
      <c r="K13" s="63">
        <v>0</v>
      </c>
      <c r="L13" s="63">
        <v>474878</v>
      </c>
      <c r="M13" s="63">
        <v>0</v>
      </c>
      <c r="N13" s="63">
        <v>0</v>
      </c>
      <c r="O13" s="63">
        <v>500261</v>
      </c>
      <c r="P13" s="63">
        <v>0</v>
      </c>
      <c r="Q13" s="63">
        <v>55500</v>
      </c>
      <c r="R13" s="64">
        <v>17000</v>
      </c>
      <c r="S13" s="27"/>
      <c r="T13" s="1"/>
      <c r="U13" s="1"/>
      <c r="V13" s="1"/>
      <c r="W13" s="1"/>
      <c r="X13" s="1"/>
      <c r="Y13" s="1"/>
      <c r="Z13" s="1"/>
    </row>
    <row r="14" spans="1:26" ht="14.25" customHeight="1" x14ac:dyDescent="0.45">
      <c r="A14" s="27" t="s">
        <v>97</v>
      </c>
      <c r="B14" s="27"/>
      <c r="C14" s="62">
        <v>38620</v>
      </c>
      <c r="D14" s="63">
        <v>30000</v>
      </c>
      <c r="E14" s="63">
        <v>121800</v>
      </c>
      <c r="F14" s="63">
        <v>100000</v>
      </c>
      <c r="G14" s="63">
        <v>226519</v>
      </c>
      <c r="H14" s="63">
        <v>927190</v>
      </c>
      <c r="I14" s="63">
        <v>2121106</v>
      </c>
      <c r="J14" s="63">
        <v>695300</v>
      </c>
      <c r="K14" s="63">
        <v>13960</v>
      </c>
      <c r="L14" s="63">
        <v>193000</v>
      </c>
      <c r="M14" s="63">
        <v>5000</v>
      </c>
      <c r="N14" s="63">
        <v>0</v>
      </c>
      <c r="O14" s="63">
        <v>0</v>
      </c>
      <c r="P14" s="63">
        <v>5000</v>
      </c>
      <c r="Q14" s="63">
        <v>3074790</v>
      </c>
      <c r="R14" s="64">
        <v>30000</v>
      </c>
      <c r="S14" s="27"/>
      <c r="T14" s="1"/>
      <c r="U14" s="1"/>
      <c r="V14" s="1"/>
      <c r="W14" s="1"/>
      <c r="X14" s="1"/>
      <c r="Y14" s="1"/>
      <c r="Z14" s="1"/>
    </row>
    <row r="15" spans="1:26" ht="14.25" customHeight="1" x14ac:dyDescent="0.45">
      <c r="A15" s="27" t="s">
        <v>98</v>
      </c>
      <c r="B15" s="27"/>
      <c r="C15" s="62">
        <v>0</v>
      </c>
      <c r="D15" s="63">
        <v>0</v>
      </c>
      <c r="E15" s="63">
        <v>350200</v>
      </c>
      <c r="F15" s="63">
        <v>394200</v>
      </c>
      <c r="G15" s="63">
        <v>1591308</v>
      </c>
      <c r="H15" s="63">
        <v>412400</v>
      </c>
      <c r="I15" s="63">
        <v>8158223</v>
      </c>
      <c r="J15" s="63">
        <v>940236</v>
      </c>
      <c r="K15" s="63">
        <v>490844</v>
      </c>
      <c r="L15" s="63">
        <v>2354569</v>
      </c>
      <c r="M15" s="63">
        <v>14164490</v>
      </c>
      <c r="N15" s="63">
        <v>994350</v>
      </c>
      <c r="O15" s="63">
        <v>1739547</v>
      </c>
      <c r="P15" s="63">
        <v>16307314</v>
      </c>
      <c r="Q15" s="63">
        <v>2700481</v>
      </c>
      <c r="R15" s="64">
        <v>2433021</v>
      </c>
      <c r="S15" s="27"/>
      <c r="T15" s="1"/>
      <c r="U15" s="1"/>
      <c r="V15" s="1"/>
      <c r="W15" s="1"/>
      <c r="X15" s="1"/>
      <c r="Y15" s="1"/>
      <c r="Z15" s="1"/>
    </row>
    <row r="16" spans="1:26" ht="14.25" customHeight="1" x14ac:dyDescent="0.45">
      <c r="A16" s="27" t="s">
        <v>99</v>
      </c>
      <c r="B16" s="27"/>
      <c r="C16" s="62">
        <v>27800</v>
      </c>
      <c r="D16" s="63">
        <v>15000</v>
      </c>
      <c r="E16" s="63">
        <v>125</v>
      </c>
      <c r="F16" s="63">
        <v>118000</v>
      </c>
      <c r="G16" s="63">
        <v>82111</v>
      </c>
      <c r="H16" s="63">
        <v>0</v>
      </c>
      <c r="I16" s="63">
        <v>28700</v>
      </c>
      <c r="J16" s="63">
        <v>46400</v>
      </c>
      <c r="K16" s="63">
        <v>0</v>
      </c>
      <c r="L16" s="63">
        <v>27000</v>
      </c>
      <c r="M16" s="63">
        <v>0</v>
      </c>
      <c r="N16" s="63">
        <v>149153</v>
      </c>
      <c r="O16" s="63">
        <v>0</v>
      </c>
      <c r="P16" s="63">
        <v>549209</v>
      </c>
      <c r="Q16" s="63">
        <v>2400</v>
      </c>
      <c r="R16" s="64">
        <v>201304</v>
      </c>
      <c r="S16" s="27"/>
      <c r="T16" s="1"/>
      <c r="U16" s="1"/>
      <c r="V16" s="1"/>
      <c r="W16" s="1"/>
      <c r="X16" s="1"/>
      <c r="Y16" s="1"/>
      <c r="Z16" s="1"/>
    </row>
    <row r="17" spans="1:26" ht="14.25" customHeight="1" x14ac:dyDescent="0.45">
      <c r="A17" s="27" t="s">
        <v>100</v>
      </c>
      <c r="B17" s="27"/>
      <c r="C17" s="62">
        <v>713053</v>
      </c>
      <c r="D17" s="63">
        <v>1089997</v>
      </c>
      <c r="E17" s="63">
        <v>1750841</v>
      </c>
      <c r="F17" s="63">
        <v>3317755</v>
      </c>
      <c r="G17" s="63">
        <v>8506216</v>
      </c>
      <c r="H17" s="63">
        <v>7129370</v>
      </c>
      <c r="I17" s="63">
        <v>12154287</v>
      </c>
      <c r="J17" s="63">
        <v>17873788</v>
      </c>
      <c r="K17" s="63">
        <v>775690</v>
      </c>
      <c r="L17" s="63">
        <v>13418804</v>
      </c>
      <c r="M17" s="63">
        <v>20795345</v>
      </c>
      <c r="N17" s="63">
        <v>26793394</v>
      </c>
      <c r="O17" s="63">
        <v>13635628</v>
      </c>
      <c r="P17" s="63">
        <v>13031191</v>
      </c>
      <c r="Q17" s="63">
        <v>28432276</v>
      </c>
      <c r="R17" s="64">
        <v>28003755</v>
      </c>
      <c r="S17" s="27"/>
      <c r="T17" s="1"/>
      <c r="U17" s="1"/>
      <c r="V17" s="1"/>
      <c r="W17" s="1"/>
      <c r="X17" s="1"/>
      <c r="Y17" s="1"/>
      <c r="Z17" s="1"/>
    </row>
    <row r="18" spans="1:26" ht="14.25" customHeight="1" x14ac:dyDescent="0.45">
      <c r="A18" s="27" t="s">
        <v>103</v>
      </c>
      <c r="B18" s="27"/>
      <c r="C18" s="62">
        <v>0</v>
      </c>
      <c r="D18" s="63">
        <v>13000</v>
      </c>
      <c r="E18" s="63">
        <v>28330</v>
      </c>
      <c r="F18" s="63">
        <v>166000</v>
      </c>
      <c r="G18" s="63">
        <v>105150</v>
      </c>
      <c r="H18" s="63">
        <v>3000</v>
      </c>
      <c r="I18" s="63">
        <v>3000</v>
      </c>
      <c r="J18" s="63">
        <v>27600</v>
      </c>
      <c r="K18" s="63">
        <v>21400</v>
      </c>
      <c r="L18" s="63">
        <v>51870</v>
      </c>
      <c r="M18" s="63">
        <v>157130</v>
      </c>
      <c r="N18" s="63">
        <v>104000</v>
      </c>
      <c r="O18" s="63">
        <v>2000</v>
      </c>
      <c r="P18" s="63">
        <v>175000</v>
      </c>
      <c r="Q18" s="63">
        <v>7000</v>
      </c>
      <c r="R18" s="64">
        <v>151000</v>
      </c>
      <c r="S18" s="27"/>
      <c r="T18" s="1"/>
      <c r="U18" s="1"/>
      <c r="V18" s="1"/>
      <c r="W18" s="1"/>
      <c r="X18" s="1"/>
      <c r="Y18" s="1"/>
      <c r="Z18" s="1"/>
    </row>
    <row r="19" spans="1:26" ht="14.25" customHeight="1" x14ac:dyDescent="0.45">
      <c r="A19" s="27" t="s">
        <v>104</v>
      </c>
      <c r="B19" s="27"/>
      <c r="C19" s="62">
        <v>200</v>
      </c>
      <c r="D19" s="63">
        <v>57700</v>
      </c>
      <c r="E19" s="63">
        <v>197811</v>
      </c>
      <c r="F19" s="63">
        <v>223191</v>
      </c>
      <c r="G19" s="63">
        <v>455442</v>
      </c>
      <c r="H19" s="63">
        <v>175000</v>
      </c>
      <c r="I19" s="63">
        <v>1336500</v>
      </c>
      <c r="J19" s="63">
        <v>119700</v>
      </c>
      <c r="K19" s="63">
        <v>117500</v>
      </c>
      <c r="L19" s="63">
        <v>16000</v>
      </c>
      <c r="M19" s="63">
        <v>1264800</v>
      </c>
      <c r="N19" s="63">
        <v>0</v>
      </c>
      <c r="O19" s="63">
        <v>379979</v>
      </c>
      <c r="P19" s="63">
        <v>1718750</v>
      </c>
      <c r="Q19" s="63">
        <v>0</v>
      </c>
      <c r="R19" s="64">
        <v>184383</v>
      </c>
      <c r="S19" s="27"/>
      <c r="T19" s="1"/>
      <c r="U19" s="1"/>
      <c r="V19" s="1"/>
      <c r="W19" s="1"/>
      <c r="X19" s="1"/>
      <c r="Y19" s="1"/>
      <c r="Z19" s="1"/>
    </row>
    <row r="20" spans="1:26" ht="14.25" customHeight="1" x14ac:dyDescent="0.45">
      <c r="A20" s="27" t="s">
        <v>105</v>
      </c>
      <c r="B20" s="27"/>
      <c r="C20" s="62">
        <v>642210</v>
      </c>
      <c r="D20" s="63">
        <v>2432635</v>
      </c>
      <c r="E20" s="63">
        <v>12294218</v>
      </c>
      <c r="F20" s="63">
        <v>4639411</v>
      </c>
      <c r="G20" s="63">
        <v>1935148</v>
      </c>
      <c r="H20" s="63">
        <v>2196289</v>
      </c>
      <c r="I20" s="63">
        <v>15146406</v>
      </c>
      <c r="J20" s="63">
        <v>1302400</v>
      </c>
      <c r="K20" s="63">
        <v>5349703</v>
      </c>
      <c r="L20" s="63">
        <v>11625273</v>
      </c>
      <c r="M20" s="63">
        <v>9457032</v>
      </c>
      <c r="N20" s="63">
        <v>23563000</v>
      </c>
      <c r="O20" s="63">
        <v>16000</v>
      </c>
      <c r="P20" s="63">
        <v>10470950</v>
      </c>
      <c r="Q20" s="63">
        <v>5855870</v>
      </c>
      <c r="R20" s="64">
        <v>15130353</v>
      </c>
      <c r="S20" s="27"/>
      <c r="T20" s="1"/>
      <c r="U20" s="1"/>
      <c r="V20" s="1"/>
      <c r="W20" s="1"/>
      <c r="X20" s="1"/>
      <c r="Y20" s="1"/>
      <c r="Z20" s="1"/>
    </row>
    <row r="21" spans="1:26" ht="14.25" customHeight="1" x14ac:dyDescent="0.45">
      <c r="A21" s="27" t="s">
        <v>106</v>
      </c>
      <c r="B21" s="27"/>
      <c r="C21" s="62">
        <v>0</v>
      </c>
      <c r="D21" s="63">
        <v>36000</v>
      </c>
      <c r="E21" s="63">
        <v>290236</v>
      </c>
      <c r="F21" s="63">
        <v>125360</v>
      </c>
      <c r="G21" s="63">
        <v>12700</v>
      </c>
      <c r="H21" s="63">
        <v>2679</v>
      </c>
      <c r="I21" s="63">
        <v>128600</v>
      </c>
      <c r="J21" s="63">
        <v>24081</v>
      </c>
      <c r="K21" s="63">
        <v>28537</v>
      </c>
      <c r="L21" s="63">
        <v>30000</v>
      </c>
      <c r="M21" s="63">
        <v>200</v>
      </c>
      <c r="N21" s="63">
        <v>15000</v>
      </c>
      <c r="O21" s="63">
        <v>12000</v>
      </c>
      <c r="P21" s="63">
        <v>3000</v>
      </c>
      <c r="Q21" s="63">
        <v>4500</v>
      </c>
      <c r="R21" s="64">
        <v>109200</v>
      </c>
      <c r="S21" s="27"/>
      <c r="T21" s="1"/>
      <c r="U21" s="1"/>
      <c r="V21" s="1"/>
      <c r="W21" s="1"/>
      <c r="X21" s="1"/>
      <c r="Y21" s="1"/>
      <c r="Z21" s="1"/>
    </row>
    <row r="22" spans="1:26" ht="14.25" customHeight="1" x14ac:dyDescent="0.45">
      <c r="A22" s="27" t="s">
        <v>107</v>
      </c>
      <c r="B22" s="27"/>
      <c r="C22" s="62">
        <v>0</v>
      </c>
      <c r="D22" s="63">
        <v>50000</v>
      </c>
      <c r="E22" s="63">
        <v>29060</v>
      </c>
      <c r="F22" s="63">
        <v>193100</v>
      </c>
      <c r="G22" s="63">
        <v>324048</v>
      </c>
      <c r="H22" s="63">
        <v>1250</v>
      </c>
      <c r="I22" s="63">
        <v>644355</v>
      </c>
      <c r="J22" s="63">
        <v>233716</v>
      </c>
      <c r="K22" s="63">
        <v>303315</v>
      </c>
      <c r="L22" s="63">
        <v>1095270</v>
      </c>
      <c r="M22" s="63">
        <v>0</v>
      </c>
      <c r="N22" s="63">
        <v>0</v>
      </c>
      <c r="O22" s="63">
        <v>1328563</v>
      </c>
      <c r="P22" s="63">
        <v>155174</v>
      </c>
      <c r="Q22" s="63">
        <v>1301586</v>
      </c>
      <c r="R22" s="64">
        <v>0</v>
      </c>
      <c r="S22" s="27"/>
      <c r="T22" s="1"/>
      <c r="U22" s="1"/>
      <c r="V22" s="1"/>
      <c r="W22" s="1"/>
      <c r="X22" s="1"/>
      <c r="Y22" s="1"/>
      <c r="Z22" s="1"/>
    </row>
    <row r="23" spans="1:26" ht="14.25" customHeight="1" x14ac:dyDescent="0.45">
      <c r="A23" s="27" t="s">
        <v>108</v>
      </c>
      <c r="B23" s="27"/>
      <c r="C23" s="62">
        <v>203873</v>
      </c>
      <c r="D23" s="63">
        <v>173350</v>
      </c>
      <c r="E23" s="63">
        <v>3268898</v>
      </c>
      <c r="F23" s="63">
        <v>2015509</v>
      </c>
      <c r="G23" s="63">
        <v>2663727</v>
      </c>
      <c r="H23" s="63">
        <v>1615748</v>
      </c>
      <c r="I23" s="63">
        <v>5740705</v>
      </c>
      <c r="J23" s="63">
        <v>6563498</v>
      </c>
      <c r="K23" s="63">
        <v>3475950</v>
      </c>
      <c r="L23" s="63">
        <v>2332780</v>
      </c>
      <c r="M23" s="63">
        <v>7793508</v>
      </c>
      <c r="N23" s="63">
        <v>8008396</v>
      </c>
      <c r="O23" s="63">
        <v>3803800</v>
      </c>
      <c r="P23" s="63">
        <v>8685602</v>
      </c>
      <c r="Q23" s="63">
        <v>15463607</v>
      </c>
      <c r="R23" s="64">
        <v>3193066</v>
      </c>
      <c r="S23" s="27"/>
      <c r="T23" s="1"/>
      <c r="U23" s="1"/>
      <c r="V23" s="1"/>
      <c r="W23" s="1"/>
      <c r="X23" s="1"/>
      <c r="Y23" s="1"/>
      <c r="Z23" s="1"/>
    </row>
    <row r="24" spans="1:26" ht="14.25" customHeight="1" x14ac:dyDescent="0.45">
      <c r="A24" s="27" t="s">
        <v>110</v>
      </c>
      <c r="B24" s="27"/>
      <c r="C24" s="62">
        <v>6000</v>
      </c>
      <c r="D24" s="63">
        <v>167850</v>
      </c>
      <c r="E24" s="63">
        <v>515540</v>
      </c>
      <c r="F24" s="63">
        <v>131000</v>
      </c>
      <c r="G24" s="63">
        <v>115288</v>
      </c>
      <c r="H24" s="63">
        <v>3443681</v>
      </c>
      <c r="I24" s="63">
        <v>39599</v>
      </c>
      <c r="J24" s="63">
        <v>104888</v>
      </c>
      <c r="K24" s="63">
        <v>3357950</v>
      </c>
      <c r="L24" s="63">
        <v>2698050</v>
      </c>
      <c r="M24" s="63">
        <v>594053</v>
      </c>
      <c r="N24" s="63">
        <v>292570</v>
      </c>
      <c r="O24" s="63">
        <v>2377740</v>
      </c>
      <c r="P24" s="63">
        <v>1845305</v>
      </c>
      <c r="Q24" s="63">
        <v>1335000</v>
      </c>
      <c r="R24" s="64">
        <v>8119400</v>
      </c>
      <c r="S24" s="27"/>
      <c r="T24" s="1"/>
      <c r="U24" s="1"/>
      <c r="V24" s="1"/>
      <c r="W24" s="1"/>
      <c r="X24" s="1"/>
      <c r="Y24" s="1"/>
      <c r="Z24" s="1"/>
    </row>
    <row r="25" spans="1:26" ht="14.25" customHeight="1" x14ac:dyDescent="0.45">
      <c r="A25" s="27" t="s">
        <v>111</v>
      </c>
      <c r="B25" s="27"/>
      <c r="C25" s="62">
        <v>26000</v>
      </c>
      <c r="D25" s="63">
        <v>0</v>
      </c>
      <c r="E25" s="63">
        <v>147083</v>
      </c>
      <c r="F25" s="63">
        <v>12000</v>
      </c>
      <c r="G25" s="63">
        <v>129773</v>
      </c>
      <c r="H25" s="63">
        <v>80108</v>
      </c>
      <c r="I25" s="63">
        <v>12500</v>
      </c>
      <c r="J25" s="63">
        <v>1114939</v>
      </c>
      <c r="K25" s="63">
        <v>60000</v>
      </c>
      <c r="L25" s="63">
        <v>432700</v>
      </c>
      <c r="M25" s="63">
        <v>619050</v>
      </c>
      <c r="N25" s="63">
        <v>100255</v>
      </c>
      <c r="O25" s="63">
        <v>445160</v>
      </c>
      <c r="P25" s="63">
        <v>172000</v>
      </c>
      <c r="Q25" s="63">
        <v>90000</v>
      </c>
      <c r="R25" s="64">
        <v>1424000</v>
      </c>
      <c r="S25" s="27"/>
      <c r="T25" s="1"/>
      <c r="U25" s="1"/>
      <c r="V25" s="1"/>
      <c r="W25" s="1"/>
      <c r="X25" s="1"/>
      <c r="Y25" s="1"/>
      <c r="Z25" s="1"/>
    </row>
    <row r="26" spans="1:26" ht="14.25" customHeight="1" x14ac:dyDescent="0.45">
      <c r="A26" s="27" t="s">
        <v>113</v>
      </c>
      <c r="B26" s="27"/>
      <c r="C26" s="62">
        <v>391883</v>
      </c>
      <c r="D26" s="63">
        <v>2814594</v>
      </c>
      <c r="E26" s="63">
        <v>8700429</v>
      </c>
      <c r="F26" s="63">
        <v>1555150</v>
      </c>
      <c r="G26" s="63">
        <v>3235173</v>
      </c>
      <c r="H26" s="63">
        <v>4293195</v>
      </c>
      <c r="I26" s="63">
        <v>7305749</v>
      </c>
      <c r="J26" s="63">
        <v>9869447</v>
      </c>
      <c r="K26" s="63">
        <v>5816422</v>
      </c>
      <c r="L26" s="63">
        <v>4866832</v>
      </c>
      <c r="M26" s="63">
        <v>6886113</v>
      </c>
      <c r="N26" s="63">
        <v>6720361</v>
      </c>
      <c r="O26" s="63">
        <v>3288720</v>
      </c>
      <c r="P26" s="63">
        <v>17430066</v>
      </c>
      <c r="Q26" s="63">
        <v>2146646</v>
      </c>
      <c r="R26" s="64">
        <v>421150</v>
      </c>
      <c r="S26" s="27"/>
      <c r="T26" s="1"/>
      <c r="U26" s="1"/>
      <c r="V26" s="1"/>
      <c r="W26" s="1"/>
      <c r="X26" s="1"/>
      <c r="Y26" s="1"/>
      <c r="Z26" s="1"/>
    </row>
    <row r="27" spans="1:26" ht="14.25" customHeight="1" x14ac:dyDescent="0.45">
      <c r="A27" s="27" t="s">
        <v>116</v>
      </c>
      <c r="B27" s="27"/>
      <c r="C27" s="62">
        <v>38100</v>
      </c>
      <c r="D27" s="63">
        <v>164152</v>
      </c>
      <c r="E27" s="63">
        <v>470083</v>
      </c>
      <c r="F27" s="63">
        <v>771086</v>
      </c>
      <c r="G27" s="63">
        <v>632022</v>
      </c>
      <c r="H27" s="63">
        <v>795880</v>
      </c>
      <c r="I27" s="63">
        <v>1040621</v>
      </c>
      <c r="J27" s="63">
        <v>740000</v>
      </c>
      <c r="K27" s="63">
        <v>1115515</v>
      </c>
      <c r="L27" s="63">
        <v>10000</v>
      </c>
      <c r="M27" s="63">
        <v>2698976</v>
      </c>
      <c r="N27" s="63">
        <v>767384</v>
      </c>
      <c r="O27" s="63">
        <v>320000</v>
      </c>
      <c r="P27" s="63">
        <v>2744719</v>
      </c>
      <c r="Q27" s="63">
        <v>550000</v>
      </c>
      <c r="R27" s="64">
        <v>0</v>
      </c>
      <c r="S27" s="27"/>
      <c r="T27" s="1"/>
      <c r="U27" s="1"/>
      <c r="V27" s="1"/>
      <c r="W27" s="1"/>
      <c r="X27" s="1"/>
      <c r="Y27" s="1"/>
      <c r="Z27" s="1"/>
    </row>
    <row r="28" spans="1:26" ht="14.25" customHeight="1" x14ac:dyDescent="0.45">
      <c r="A28" s="27" t="s">
        <v>123</v>
      </c>
      <c r="B28" s="27"/>
      <c r="C28" s="62">
        <v>479685</v>
      </c>
      <c r="D28" s="63">
        <v>1108334</v>
      </c>
      <c r="E28" s="63">
        <v>1328808</v>
      </c>
      <c r="F28" s="63">
        <v>2938410</v>
      </c>
      <c r="G28" s="63">
        <v>1243231</v>
      </c>
      <c r="H28" s="63">
        <v>4034838</v>
      </c>
      <c r="I28" s="63">
        <v>4092275</v>
      </c>
      <c r="J28" s="63">
        <v>0</v>
      </c>
      <c r="K28" s="63">
        <v>4793314</v>
      </c>
      <c r="L28" s="63">
        <v>7567093</v>
      </c>
      <c r="M28" s="63">
        <v>1697000</v>
      </c>
      <c r="N28" s="63">
        <v>9163770</v>
      </c>
      <c r="O28" s="63">
        <v>1790619</v>
      </c>
      <c r="P28" s="63">
        <v>2761550</v>
      </c>
      <c r="Q28" s="63">
        <v>15776600</v>
      </c>
      <c r="R28" s="64">
        <v>2451000</v>
      </c>
      <c r="S28" s="27"/>
      <c r="T28" s="1"/>
      <c r="U28" s="1"/>
      <c r="V28" s="1"/>
      <c r="W28" s="1"/>
      <c r="X28" s="1"/>
      <c r="Y28" s="1"/>
      <c r="Z28" s="1"/>
    </row>
    <row r="29" spans="1:26" ht="14.25" customHeight="1" x14ac:dyDescent="0.45">
      <c r="A29" s="27" t="s">
        <v>124</v>
      </c>
      <c r="B29" s="27"/>
      <c r="C29" s="62">
        <v>0</v>
      </c>
      <c r="D29" s="63">
        <v>88000</v>
      </c>
      <c r="E29" s="63">
        <v>273466</v>
      </c>
      <c r="F29" s="63">
        <v>997465</v>
      </c>
      <c r="G29" s="63">
        <v>378494</v>
      </c>
      <c r="H29" s="63">
        <v>1830362</v>
      </c>
      <c r="I29" s="63">
        <v>910000</v>
      </c>
      <c r="J29" s="63">
        <v>2658400</v>
      </c>
      <c r="K29" s="63">
        <v>5471985</v>
      </c>
      <c r="L29" s="63">
        <v>2247834</v>
      </c>
      <c r="M29" s="63">
        <v>1581233</v>
      </c>
      <c r="N29" s="63">
        <v>9260615</v>
      </c>
      <c r="O29" s="63">
        <v>1526500</v>
      </c>
      <c r="P29" s="63">
        <v>314400</v>
      </c>
      <c r="Q29" s="63">
        <v>12389078</v>
      </c>
      <c r="R29" s="64">
        <v>1462840</v>
      </c>
      <c r="S29" s="27"/>
      <c r="T29" s="1"/>
      <c r="U29" s="1"/>
      <c r="V29" s="1"/>
      <c r="W29" s="1"/>
      <c r="X29" s="1"/>
      <c r="Y29" s="1"/>
      <c r="Z29" s="1"/>
    </row>
    <row r="30" spans="1:26" ht="14.25" customHeight="1" x14ac:dyDescent="0.45">
      <c r="A30" s="27" t="s">
        <v>125</v>
      </c>
      <c r="B30" s="27"/>
      <c r="C30" s="62">
        <v>88800</v>
      </c>
      <c r="D30" s="63">
        <v>193122</v>
      </c>
      <c r="E30" s="63">
        <v>1206778</v>
      </c>
      <c r="F30" s="63">
        <v>3428525</v>
      </c>
      <c r="G30" s="63">
        <v>1210722</v>
      </c>
      <c r="H30" s="63">
        <v>952989</v>
      </c>
      <c r="I30" s="63">
        <v>2412000</v>
      </c>
      <c r="J30" s="63">
        <v>2279600</v>
      </c>
      <c r="K30" s="63">
        <v>1196450</v>
      </c>
      <c r="L30" s="63">
        <v>3165650</v>
      </c>
      <c r="M30" s="63">
        <v>6893919</v>
      </c>
      <c r="N30" s="63">
        <v>1631900</v>
      </c>
      <c r="O30" s="63">
        <v>5583041</v>
      </c>
      <c r="P30" s="63">
        <v>1044300</v>
      </c>
      <c r="Q30" s="63">
        <v>7816500</v>
      </c>
      <c r="R30" s="64">
        <v>10393950</v>
      </c>
      <c r="S30" s="27"/>
      <c r="T30" s="1"/>
      <c r="U30" s="1"/>
      <c r="V30" s="1"/>
      <c r="W30" s="1"/>
      <c r="X30" s="1"/>
      <c r="Y30" s="1"/>
      <c r="Z30" s="1"/>
    </row>
    <row r="31" spans="1:26" ht="14.25" customHeight="1" x14ac:dyDescent="0.45">
      <c r="A31" s="27" t="s">
        <v>126</v>
      </c>
      <c r="B31" s="27"/>
      <c r="C31" s="62">
        <v>50700</v>
      </c>
      <c r="D31" s="63">
        <v>0</v>
      </c>
      <c r="E31" s="63">
        <v>40300</v>
      </c>
      <c r="F31" s="63">
        <v>40000</v>
      </c>
      <c r="G31" s="63">
        <v>30153</v>
      </c>
      <c r="H31" s="63">
        <v>400000</v>
      </c>
      <c r="I31" s="63">
        <v>2200</v>
      </c>
      <c r="J31" s="63">
        <v>50000</v>
      </c>
      <c r="K31" s="63">
        <v>29000</v>
      </c>
      <c r="L31" s="63">
        <v>143000</v>
      </c>
      <c r="M31" s="63">
        <v>83800</v>
      </c>
      <c r="N31" s="63">
        <v>8649</v>
      </c>
      <c r="O31" s="63">
        <v>615940</v>
      </c>
      <c r="P31" s="63">
        <v>1121442</v>
      </c>
      <c r="Q31" s="63">
        <v>32000</v>
      </c>
      <c r="R31" s="64">
        <v>526240</v>
      </c>
      <c r="S31" s="27"/>
      <c r="T31" s="1"/>
      <c r="U31" s="1"/>
      <c r="V31" s="1"/>
      <c r="W31" s="1"/>
      <c r="X31" s="1"/>
      <c r="Y31" s="1"/>
      <c r="Z31" s="1"/>
    </row>
    <row r="32" spans="1:26" ht="14.25" customHeight="1" x14ac:dyDescent="0.45">
      <c r="A32" s="27" t="s">
        <v>127</v>
      </c>
      <c r="B32" s="27"/>
      <c r="C32" s="62">
        <v>200</v>
      </c>
      <c r="D32" s="63">
        <v>523000</v>
      </c>
      <c r="E32" s="63">
        <v>567000</v>
      </c>
      <c r="F32" s="63">
        <v>1386233</v>
      </c>
      <c r="G32" s="63">
        <v>2484777</v>
      </c>
      <c r="H32" s="63">
        <v>2174325</v>
      </c>
      <c r="I32" s="63">
        <v>3166571</v>
      </c>
      <c r="J32" s="63">
        <v>2462276</v>
      </c>
      <c r="K32" s="63">
        <v>3770523</v>
      </c>
      <c r="L32" s="63">
        <v>4767998</v>
      </c>
      <c r="M32" s="63">
        <v>7015526</v>
      </c>
      <c r="N32" s="63">
        <v>2630290</v>
      </c>
      <c r="O32" s="63">
        <v>7947449</v>
      </c>
      <c r="P32" s="63">
        <v>11948110</v>
      </c>
      <c r="Q32" s="63">
        <v>1474550</v>
      </c>
      <c r="R32" s="64">
        <v>10190810</v>
      </c>
      <c r="S32" s="27"/>
      <c r="T32" s="1"/>
      <c r="U32" s="1"/>
      <c r="V32" s="1"/>
      <c r="W32" s="1"/>
      <c r="X32" s="1"/>
      <c r="Y32" s="1"/>
      <c r="Z32" s="1"/>
    </row>
    <row r="33" spans="1:26" ht="14.25" customHeight="1" x14ac:dyDescent="0.45">
      <c r="A33" s="27" t="s">
        <v>129</v>
      </c>
      <c r="B33" s="27"/>
      <c r="C33" s="62">
        <v>0</v>
      </c>
      <c r="D33" s="63">
        <v>116000</v>
      </c>
      <c r="E33" s="63">
        <v>138160</v>
      </c>
      <c r="F33" s="63">
        <v>494562</v>
      </c>
      <c r="G33" s="63">
        <v>16500</v>
      </c>
      <c r="H33" s="63">
        <v>134200</v>
      </c>
      <c r="I33" s="63">
        <v>209662</v>
      </c>
      <c r="J33" s="63">
        <v>27500</v>
      </c>
      <c r="K33" s="63">
        <v>87906</v>
      </c>
      <c r="L33" s="63">
        <v>33200</v>
      </c>
      <c r="M33" s="63">
        <v>325353</v>
      </c>
      <c r="N33" s="63">
        <v>0</v>
      </c>
      <c r="O33" s="63">
        <v>0</v>
      </c>
      <c r="P33" s="63">
        <v>15000</v>
      </c>
      <c r="Q33" s="63">
        <v>27649</v>
      </c>
      <c r="R33" s="64">
        <v>0</v>
      </c>
      <c r="S33" s="27"/>
      <c r="T33" s="1"/>
      <c r="U33" s="1"/>
      <c r="V33" s="1"/>
      <c r="W33" s="1"/>
      <c r="X33" s="1"/>
      <c r="Y33" s="1"/>
      <c r="Z33" s="1"/>
    </row>
    <row r="34" spans="1:26" ht="14.25" customHeight="1" x14ac:dyDescent="0.45">
      <c r="A34" s="27" t="s">
        <v>130</v>
      </c>
      <c r="B34" s="27"/>
      <c r="C34" s="62">
        <v>47300</v>
      </c>
      <c r="D34" s="63">
        <v>2538650</v>
      </c>
      <c r="E34" s="63">
        <v>225100</v>
      </c>
      <c r="F34" s="63">
        <v>207100</v>
      </c>
      <c r="G34" s="63">
        <v>2467390</v>
      </c>
      <c r="H34" s="63">
        <v>1113500</v>
      </c>
      <c r="I34" s="63">
        <v>546900</v>
      </c>
      <c r="J34" s="63">
        <v>462862</v>
      </c>
      <c r="K34" s="63">
        <v>256800</v>
      </c>
      <c r="L34" s="63">
        <v>469940</v>
      </c>
      <c r="M34" s="63">
        <v>7206191</v>
      </c>
      <c r="N34" s="63">
        <v>1555154</v>
      </c>
      <c r="O34" s="63">
        <v>1573758</v>
      </c>
      <c r="P34" s="63">
        <v>5689921</v>
      </c>
      <c r="Q34" s="63">
        <v>6595990</v>
      </c>
      <c r="R34" s="64">
        <v>6498999</v>
      </c>
      <c r="S34" s="27"/>
      <c r="T34" s="1"/>
      <c r="U34" s="1"/>
      <c r="V34" s="1"/>
      <c r="W34" s="1"/>
      <c r="X34" s="1"/>
      <c r="Y34" s="1"/>
      <c r="Z34" s="1"/>
    </row>
    <row r="35" spans="1:26" ht="14.25" customHeight="1" x14ac:dyDescent="0.45">
      <c r="A35" s="27" t="s">
        <v>131</v>
      </c>
      <c r="B35" s="27"/>
      <c r="C35" s="62">
        <v>71400</v>
      </c>
      <c r="D35" s="63">
        <v>262000</v>
      </c>
      <c r="E35" s="63">
        <v>2147404</v>
      </c>
      <c r="F35" s="63">
        <v>2724304</v>
      </c>
      <c r="G35" s="63">
        <v>15310222</v>
      </c>
      <c r="H35" s="63">
        <v>19813977</v>
      </c>
      <c r="I35" s="63">
        <v>29908286</v>
      </c>
      <c r="J35" s="63">
        <v>2555096</v>
      </c>
      <c r="K35" s="63">
        <v>5452563</v>
      </c>
      <c r="L35" s="63">
        <v>26355032</v>
      </c>
      <c r="M35" s="63">
        <v>42973544</v>
      </c>
      <c r="N35" s="63">
        <v>23794214</v>
      </c>
      <c r="O35" s="63">
        <v>11240307</v>
      </c>
      <c r="P35" s="63">
        <v>35498731</v>
      </c>
      <c r="Q35" s="63">
        <v>18686909</v>
      </c>
      <c r="R35" s="64">
        <v>33403024</v>
      </c>
      <c r="S35" s="27"/>
      <c r="T35" s="1"/>
      <c r="U35" s="1"/>
      <c r="V35" s="1"/>
      <c r="W35" s="1"/>
      <c r="X35" s="1"/>
      <c r="Y35" s="1"/>
      <c r="Z35" s="1"/>
    </row>
    <row r="36" spans="1:26" ht="14.25" customHeight="1" x14ac:dyDescent="0.45">
      <c r="A36" s="27" t="s">
        <v>132</v>
      </c>
      <c r="B36" s="27"/>
      <c r="C36" s="62">
        <v>239306</v>
      </c>
      <c r="D36" s="63">
        <v>460000</v>
      </c>
      <c r="E36" s="63">
        <v>2061537</v>
      </c>
      <c r="F36" s="63">
        <v>748116</v>
      </c>
      <c r="G36" s="63">
        <v>43346</v>
      </c>
      <c r="H36" s="63">
        <v>1212878</v>
      </c>
      <c r="I36" s="63">
        <v>5154456</v>
      </c>
      <c r="J36" s="63">
        <v>857557</v>
      </c>
      <c r="K36" s="63">
        <v>3292517</v>
      </c>
      <c r="L36" s="63">
        <v>3482733</v>
      </c>
      <c r="M36" s="63">
        <v>1424510</v>
      </c>
      <c r="N36" s="63">
        <v>1628688</v>
      </c>
      <c r="O36" s="63">
        <v>6351301</v>
      </c>
      <c r="P36" s="63">
        <v>35500</v>
      </c>
      <c r="Q36" s="63">
        <v>95100</v>
      </c>
      <c r="R36" s="64">
        <v>6483000</v>
      </c>
      <c r="S36" s="27"/>
      <c r="T36" s="1"/>
      <c r="U36" s="1"/>
      <c r="V36" s="1"/>
      <c r="W36" s="1"/>
      <c r="X36" s="1"/>
      <c r="Y36" s="1"/>
      <c r="Z36" s="1"/>
    </row>
    <row r="37" spans="1:26" ht="14.25" customHeight="1" x14ac:dyDescent="0.45">
      <c r="A37" s="27" t="s">
        <v>134</v>
      </c>
      <c r="B37" s="27"/>
      <c r="C37" s="62">
        <v>359000</v>
      </c>
      <c r="D37" s="63">
        <v>186510</v>
      </c>
      <c r="E37" s="63">
        <v>462000</v>
      </c>
      <c r="F37" s="63">
        <v>1487810</v>
      </c>
      <c r="G37" s="63">
        <v>1103037</v>
      </c>
      <c r="H37" s="63">
        <v>4697823</v>
      </c>
      <c r="I37" s="63">
        <v>2822749</v>
      </c>
      <c r="J37" s="63">
        <v>1214650</v>
      </c>
      <c r="K37" s="63">
        <v>3006598</v>
      </c>
      <c r="L37" s="63">
        <v>1146758</v>
      </c>
      <c r="M37" s="63">
        <v>6535785</v>
      </c>
      <c r="N37" s="63">
        <v>6057654</v>
      </c>
      <c r="O37" s="63">
        <v>2485526</v>
      </c>
      <c r="P37" s="63">
        <v>2651600</v>
      </c>
      <c r="Q37" s="63">
        <v>7303902</v>
      </c>
      <c r="R37" s="64">
        <v>3914900</v>
      </c>
      <c r="S37" s="27"/>
      <c r="T37" s="1"/>
      <c r="U37" s="1"/>
      <c r="V37" s="1"/>
      <c r="W37" s="1"/>
      <c r="X37" s="1"/>
      <c r="Y37" s="1"/>
      <c r="Z37" s="1"/>
    </row>
    <row r="38" spans="1:26" ht="14.25" customHeight="1" x14ac:dyDescent="0.45">
      <c r="A38" s="27" t="s">
        <v>136</v>
      </c>
      <c r="B38" s="27"/>
      <c r="C38" s="62">
        <v>67830</v>
      </c>
      <c r="D38" s="63">
        <v>95480</v>
      </c>
      <c r="E38" s="63">
        <v>1546220</v>
      </c>
      <c r="F38" s="63">
        <v>193230</v>
      </c>
      <c r="G38" s="63">
        <v>638126</v>
      </c>
      <c r="H38" s="63">
        <v>394145</v>
      </c>
      <c r="I38" s="63">
        <v>3396582</v>
      </c>
      <c r="J38" s="63">
        <v>0</v>
      </c>
      <c r="K38" s="63">
        <v>799268</v>
      </c>
      <c r="L38" s="63">
        <v>255405</v>
      </c>
      <c r="M38" s="63">
        <v>3971225</v>
      </c>
      <c r="N38" s="63">
        <v>355039</v>
      </c>
      <c r="O38" s="63">
        <v>3363069</v>
      </c>
      <c r="P38" s="63">
        <v>2672026</v>
      </c>
      <c r="Q38" s="63">
        <v>0</v>
      </c>
      <c r="R38" s="64">
        <v>5086513</v>
      </c>
      <c r="S38" s="27"/>
      <c r="T38" s="1"/>
      <c r="U38" s="1"/>
      <c r="V38" s="1"/>
      <c r="W38" s="1"/>
      <c r="X38" s="1"/>
      <c r="Y38" s="1"/>
      <c r="Z38" s="1"/>
    </row>
    <row r="39" spans="1:26" ht="14.25" customHeight="1" x14ac:dyDescent="0.45">
      <c r="A39" s="27" t="s">
        <v>137</v>
      </c>
      <c r="B39" s="27"/>
      <c r="C39" s="62">
        <v>300</v>
      </c>
      <c r="D39" s="63">
        <v>359600</v>
      </c>
      <c r="E39" s="63">
        <v>346650</v>
      </c>
      <c r="F39" s="63">
        <v>158000</v>
      </c>
      <c r="G39" s="63">
        <v>415099</v>
      </c>
      <c r="H39" s="63">
        <v>300000</v>
      </c>
      <c r="I39" s="63">
        <v>0</v>
      </c>
      <c r="J39" s="63">
        <v>238000</v>
      </c>
      <c r="K39" s="63">
        <v>1009104</v>
      </c>
      <c r="L39" s="63">
        <v>525000</v>
      </c>
      <c r="M39" s="63">
        <v>425689</v>
      </c>
      <c r="N39" s="63">
        <v>896131</v>
      </c>
      <c r="O39" s="63">
        <v>953900</v>
      </c>
      <c r="P39" s="63">
        <v>429114</v>
      </c>
      <c r="Q39" s="63">
        <v>489418</v>
      </c>
      <c r="R39" s="64">
        <v>774016</v>
      </c>
      <c r="S39" s="27"/>
      <c r="T39" s="1"/>
      <c r="U39" s="1"/>
      <c r="V39" s="1"/>
      <c r="W39" s="1"/>
      <c r="X39" s="1"/>
      <c r="Y39" s="1"/>
      <c r="Z39" s="1"/>
    </row>
    <row r="40" spans="1:26" ht="14.25" customHeight="1" x14ac:dyDescent="0.45">
      <c r="A40" s="27" t="s">
        <v>138</v>
      </c>
      <c r="B40" s="27"/>
      <c r="C40" s="62">
        <v>34100</v>
      </c>
      <c r="D40" s="63">
        <v>125</v>
      </c>
      <c r="E40" s="63">
        <v>0</v>
      </c>
      <c r="F40" s="63">
        <v>125720</v>
      </c>
      <c r="G40" s="63">
        <v>22920</v>
      </c>
      <c r="H40" s="63">
        <v>44885</v>
      </c>
      <c r="I40" s="63">
        <v>22123</v>
      </c>
      <c r="J40" s="63">
        <v>6000</v>
      </c>
      <c r="K40" s="63">
        <v>20500</v>
      </c>
      <c r="L40" s="63">
        <v>0</v>
      </c>
      <c r="M40" s="63">
        <v>12500</v>
      </c>
      <c r="N40" s="63">
        <v>0</v>
      </c>
      <c r="O40" s="63">
        <v>0</v>
      </c>
      <c r="P40" s="63">
        <v>51000</v>
      </c>
      <c r="Q40" s="63">
        <v>0</v>
      </c>
      <c r="R40" s="64">
        <v>1079</v>
      </c>
      <c r="S40" s="27"/>
      <c r="T40" s="1"/>
      <c r="U40" s="1"/>
      <c r="V40" s="1"/>
      <c r="W40" s="1"/>
      <c r="X40" s="1"/>
      <c r="Y40" s="1"/>
      <c r="Z40" s="1"/>
    </row>
    <row r="41" spans="1:26" ht="14.25" customHeight="1" x14ac:dyDescent="0.45">
      <c r="A41" s="27" t="s">
        <v>139</v>
      </c>
      <c r="B41" s="27"/>
      <c r="C41" s="62">
        <v>0</v>
      </c>
      <c r="D41" s="63">
        <v>0</v>
      </c>
      <c r="E41" s="63">
        <v>84548</v>
      </c>
      <c r="F41" s="63">
        <v>28114</v>
      </c>
      <c r="G41" s="63">
        <v>24000</v>
      </c>
      <c r="H41" s="63">
        <v>9000</v>
      </c>
      <c r="I41" s="63">
        <v>30126</v>
      </c>
      <c r="J41" s="63">
        <v>110260</v>
      </c>
      <c r="K41" s="63">
        <v>0</v>
      </c>
      <c r="L41" s="63">
        <v>0</v>
      </c>
      <c r="M41" s="63">
        <v>57300</v>
      </c>
      <c r="N41" s="63">
        <v>112117</v>
      </c>
      <c r="O41" s="63">
        <v>14850</v>
      </c>
      <c r="P41" s="63">
        <v>138800</v>
      </c>
      <c r="Q41" s="63">
        <v>15881</v>
      </c>
      <c r="R41" s="64">
        <v>0</v>
      </c>
      <c r="S41" s="27"/>
      <c r="T41" s="1"/>
      <c r="U41" s="1"/>
      <c r="V41" s="1"/>
      <c r="W41" s="1"/>
      <c r="X41" s="1"/>
      <c r="Y41" s="1"/>
      <c r="Z41" s="1"/>
    </row>
    <row r="42" spans="1:26" ht="14.25" customHeight="1" x14ac:dyDescent="0.45">
      <c r="A42" s="27" t="s">
        <v>140</v>
      </c>
      <c r="B42" s="27"/>
      <c r="C42" s="62">
        <v>109866</v>
      </c>
      <c r="D42" s="63">
        <v>550031</v>
      </c>
      <c r="E42" s="63">
        <v>613293</v>
      </c>
      <c r="F42" s="63">
        <v>2094769</v>
      </c>
      <c r="G42" s="63">
        <v>1509431</v>
      </c>
      <c r="H42" s="63">
        <v>3921930</v>
      </c>
      <c r="I42" s="63">
        <v>1435101</v>
      </c>
      <c r="J42" s="63">
        <v>104900</v>
      </c>
      <c r="K42" s="63">
        <v>5558866</v>
      </c>
      <c r="L42" s="63">
        <v>2908700</v>
      </c>
      <c r="M42" s="63">
        <v>4891018</v>
      </c>
      <c r="N42" s="63">
        <v>3057628</v>
      </c>
      <c r="O42" s="63">
        <v>5668521</v>
      </c>
      <c r="P42" s="63">
        <v>4289000</v>
      </c>
      <c r="Q42" s="63">
        <v>3814930</v>
      </c>
      <c r="R42" s="64">
        <v>10110197</v>
      </c>
      <c r="S42" s="27"/>
      <c r="T42" s="1"/>
      <c r="U42" s="1"/>
      <c r="V42" s="1"/>
      <c r="W42" s="1"/>
      <c r="X42" s="1"/>
      <c r="Y42" s="1"/>
      <c r="Z42" s="1"/>
    </row>
    <row r="43" spans="1:26" ht="14.25" customHeight="1" x14ac:dyDescent="0.45">
      <c r="A43" s="27" t="s">
        <v>141</v>
      </c>
      <c r="B43" s="27"/>
      <c r="C43" s="62">
        <v>73244</v>
      </c>
      <c r="D43" s="63">
        <v>366687</v>
      </c>
      <c r="E43" s="63">
        <v>408862</v>
      </c>
      <c r="F43" s="63">
        <v>1396512</v>
      </c>
      <c r="G43" s="63">
        <v>1006288</v>
      </c>
      <c r="H43" s="63">
        <v>5705850</v>
      </c>
      <c r="I43" s="63">
        <v>0</v>
      </c>
      <c r="J43" s="63">
        <v>119250</v>
      </c>
      <c r="K43" s="63">
        <v>4381914</v>
      </c>
      <c r="L43" s="63">
        <v>1796500</v>
      </c>
      <c r="M43" s="63">
        <v>631750</v>
      </c>
      <c r="N43" s="63">
        <v>2752091</v>
      </c>
      <c r="O43" s="63">
        <v>6076026</v>
      </c>
      <c r="P43" s="63">
        <v>2029243</v>
      </c>
      <c r="Q43" s="63">
        <v>1595207</v>
      </c>
      <c r="R43" s="64">
        <v>3731400</v>
      </c>
      <c r="S43" s="27"/>
      <c r="T43" s="1"/>
      <c r="U43" s="1"/>
      <c r="V43" s="1"/>
      <c r="W43" s="1"/>
      <c r="X43" s="1"/>
      <c r="Y43" s="1"/>
      <c r="Z43" s="1"/>
    </row>
    <row r="44" spans="1:26" ht="14.25" customHeight="1" x14ac:dyDescent="0.45">
      <c r="A44" s="27" t="s">
        <v>142</v>
      </c>
      <c r="B44" s="27"/>
      <c r="C44" s="62">
        <v>0</v>
      </c>
      <c r="D44" s="63">
        <v>0</v>
      </c>
      <c r="E44" s="63">
        <v>10000</v>
      </c>
      <c r="F44" s="63">
        <v>0</v>
      </c>
      <c r="G44" s="63">
        <v>20000</v>
      </c>
      <c r="H44" s="63">
        <v>91725</v>
      </c>
      <c r="I44" s="63">
        <v>91725</v>
      </c>
      <c r="J44" s="63">
        <v>0</v>
      </c>
      <c r="K44" s="63">
        <v>0</v>
      </c>
      <c r="L44" s="63">
        <v>0</v>
      </c>
      <c r="M44" s="63">
        <v>0</v>
      </c>
      <c r="N44" s="63">
        <v>0</v>
      </c>
      <c r="O44" s="63">
        <v>0</v>
      </c>
      <c r="P44" s="63">
        <v>0</v>
      </c>
      <c r="Q44" s="63">
        <v>0</v>
      </c>
      <c r="R44" s="64">
        <v>0</v>
      </c>
      <c r="S44" s="27"/>
      <c r="T44" s="1"/>
      <c r="U44" s="1"/>
      <c r="V44" s="1"/>
      <c r="W44" s="1"/>
      <c r="X44" s="1"/>
      <c r="Y44" s="1"/>
      <c r="Z44" s="1"/>
    </row>
    <row r="45" spans="1:26" ht="14.25" customHeight="1" x14ac:dyDescent="0.45">
      <c r="A45" s="27" t="s">
        <v>143</v>
      </c>
      <c r="B45" s="27"/>
      <c r="C45" s="62">
        <v>0</v>
      </c>
      <c r="D45" s="63">
        <v>214400</v>
      </c>
      <c r="E45" s="63">
        <v>39200</v>
      </c>
      <c r="F45" s="63">
        <v>193000</v>
      </c>
      <c r="G45" s="63">
        <v>1021387</v>
      </c>
      <c r="H45" s="63">
        <v>7578224</v>
      </c>
      <c r="I45" s="63">
        <v>8993014</v>
      </c>
      <c r="J45" s="63">
        <v>10672150</v>
      </c>
      <c r="K45" s="63">
        <v>2300</v>
      </c>
      <c r="L45" s="63">
        <v>1498551</v>
      </c>
      <c r="M45" s="63">
        <v>961310</v>
      </c>
      <c r="N45" s="63">
        <v>15742749</v>
      </c>
      <c r="O45" s="63">
        <v>12538885</v>
      </c>
      <c r="P45" s="63">
        <v>10480772</v>
      </c>
      <c r="Q45" s="63">
        <v>4649638</v>
      </c>
      <c r="R45" s="64">
        <v>7403169</v>
      </c>
      <c r="S45" s="27"/>
      <c r="T45" s="1"/>
      <c r="U45" s="1"/>
      <c r="V45" s="1"/>
      <c r="W45" s="1"/>
      <c r="X45" s="1"/>
      <c r="Y45" s="1"/>
      <c r="Z45" s="1"/>
    </row>
    <row r="46" spans="1:26" ht="14.25" customHeight="1" x14ac:dyDescent="0.45">
      <c r="A46" s="27" t="s">
        <v>144</v>
      </c>
      <c r="B46" s="27"/>
      <c r="C46" s="62">
        <v>947500</v>
      </c>
      <c r="D46" s="63">
        <v>58000</v>
      </c>
      <c r="E46" s="63">
        <v>154700</v>
      </c>
      <c r="F46" s="63">
        <v>123000</v>
      </c>
      <c r="G46" s="63">
        <v>1618370</v>
      </c>
      <c r="H46" s="63">
        <v>128802</v>
      </c>
      <c r="I46" s="63">
        <v>220681</v>
      </c>
      <c r="J46" s="63">
        <v>2771854</v>
      </c>
      <c r="K46" s="63">
        <v>16600</v>
      </c>
      <c r="L46" s="63">
        <v>472735</v>
      </c>
      <c r="M46" s="63">
        <v>3982640</v>
      </c>
      <c r="N46" s="63">
        <v>0</v>
      </c>
      <c r="O46" s="63">
        <v>0</v>
      </c>
      <c r="P46" s="63">
        <v>5293650</v>
      </c>
      <c r="Q46" s="63">
        <v>122164</v>
      </c>
      <c r="R46" s="64">
        <v>1133070</v>
      </c>
      <c r="S46" s="27"/>
      <c r="T46" s="1"/>
      <c r="U46" s="1"/>
      <c r="V46" s="1"/>
      <c r="W46" s="1"/>
      <c r="X46" s="1"/>
      <c r="Y46" s="1"/>
      <c r="Z46" s="1"/>
    </row>
    <row r="47" spans="1:26" ht="14.25" customHeight="1" x14ac:dyDescent="0.45">
      <c r="A47" s="27" t="s">
        <v>145</v>
      </c>
      <c r="B47" s="27"/>
      <c r="C47" s="62">
        <v>144000</v>
      </c>
      <c r="D47" s="63">
        <v>420887</v>
      </c>
      <c r="E47" s="63">
        <v>2438134</v>
      </c>
      <c r="F47" s="63">
        <v>1603181</v>
      </c>
      <c r="G47" s="63">
        <v>1870846</v>
      </c>
      <c r="H47" s="63">
        <v>1633302</v>
      </c>
      <c r="I47" s="63">
        <v>8257164</v>
      </c>
      <c r="J47" s="63">
        <v>1105520</v>
      </c>
      <c r="K47" s="63">
        <v>3118001</v>
      </c>
      <c r="L47" s="63">
        <v>13242962</v>
      </c>
      <c r="M47" s="63">
        <v>10509079</v>
      </c>
      <c r="N47" s="63">
        <v>4364151</v>
      </c>
      <c r="O47" s="63">
        <v>20984657</v>
      </c>
      <c r="P47" s="63">
        <v>6210233</v>
      </c>
      <c r="Q47" s="63">
        <v>5785560</v>
      </c>
      <c r="R47" s="64">
        <v>6832335</v>
      </c>
      <c r="S47" s="27"/>
      <c r="T47" s="1"/>
      <c r="U47" s="1"/>
      <c r="V47" s="1"/>
      <c r="W47" s="1"/>
      <c r="X47" s="1"/>
      <c r="Y47" s="1"/>
      <c r="Z47" s="1"/>
    </row>
    <row r="48" spans="1:26" ht="14.25" customHeight="1" x14ac:dyDescent="0.45">
      <c r="A48" s="27" t="s">
        <v>146</v>
      </c>
      <c r="B48" s="27"/>
      <c r="C48" s="62">
        <v>205754</v>
      </c>
      <c r="D48" s="63">
        <v>742800</v>
      </c>
      <c r="E48" s="63">
        <v>806564</v>
      </c>
      <c r="F48" s="63">
        <v>3226109</v>
      </c>
      <c r="G48" s="63">
        <v>671119</v>
      </c>
      <c r="H48" s="63">
        <v>1887904</v>
      </c>
      <c r="I48" s="63">
        <v>4411998</v>
      </c>
      <c r="J48" s="63">
        <v>3269575</v>
      </c>
      <c r="K48" s="63">
        <v>373650</v>
      </c>
      <c r="L48" s="63">
        <v>3851255</v>
      </c>
      <c r="M48" s="63">
        <v>8461531</v>
      </c>
      <c r="N48" s="63">
        <v>929616</v>
      </c>
      <c r="O48" s="63">
        <v>1111786</v>
      </c>
      <c r="P48" s="63">
        <v>9617736</v>
      </c>
      <c r="Q48" s="63">
        <v>2040108</v>
      </c>
      <c r="R48" s="64">
        <v>1055716</v>
      </c>
      <c r="S48" s="27"/>
      <c r="T48" s="1"/>
      <c r="U48" s="1"/>
      <c r="V48" s="1"/>
      <c r="W48" s="1"/>
      <c r="X48" s="1"/>
      <c r="Y48" s="1"/>
      <c r="Z48" s="1"/>
    </row>
    <row r="49" spans="1:26" ht="14.25" customHeight="1" x14ac:dyDescent="0.45">
      <c r="A49" s="27" t="s">
        <v>147</v>
      </c>
      <c r="B49" s="27"/>
      <c r="C49" s="62">
        <v>0</v>
      </c>
      <c r="D49" s="63">
        <v>0</v>
      </c>
      <c r="E49" s="63">
        <v>0</v>
      </c>
      <c r="F49" s="63">
        <v>0</v>
      </c>
      <c r="G49" s="63">
        <v>0</v>
      </c>
      <c r="H49" s="63">
        <v>0</v>
      </c>
      <c r="I49" s="63">
        <v>0</v>
      </c>
      <c r="J49" s="63">
        <v>0</v>
      </c>
      <c r="K49" s="63">
        <v>507000</v>
      </c>
      <c r="L49" s="63">
        <v>50000</v>
      </c>
      <c r="M49" s="63">
        <v>0</v>
      </c>
      <c r="N49" s="63">
        <v>0</v>
      </c>
      <c r="O49" s="63">
        <v>518485</v>
      </c>
      <c r="P49" s="63">
        <v>0</v>
      </c>
      <c r="Q49" s="63">
        <v>0</v>
      </c>
      <c r="R49" s="64">
        <v>619610</v>
      </c>
      <c r="S49" s="27"/>
      <c r="T49" s="1"/>
      <c r="U49" s="1"/>
      <c r="V49" s="1"/>
      <c r="W49" s="1"/>
      <c r="X49" s="1"/>
      <c r="Y49" s="1"/>
      <c r="Z49" s="1"/>
    </row>
    <row r="50" spans="1:26" ht="14.25" customHeight="1" x14ac:dyDescent="0.45">
      <c r="A50" s="27" t="s">
        <v>148</v>
      </c>
      <c r="B50" s="27"/>
      <c r="C50" s="62">
        <v>1000</v>
      </c>
      <c r="D50" s="63">
        <v>62500</v>
      </c>
      <c r="E50" s="63">
        <v>288699</v>
      </c>
      <c r="F50" s="63">
        <v>221461</v>
      </c>
      <c r="G50" s="63">
        <v>246742</v>
      </c>
      <c r="H50" s="63">
        <v>704346</v>
      </c>
      <c r="I50" s="63">
        <v>1235345</v>
      </c>
      <c r="J50" s="63">
        <v>0</v>
      </c>
      <c r="K50" s="63">
        <v>1875081</v>
      </c>
      <c r="L50" s="63">
        <v>700000</v>
      </c>
      <c r="M50" s="63">
        <v>2028794</v>
      </c>
      <c r="N50" s="63">
        <v>7000</v>
      </c>
      <c r="O50" s="63">
        <v>1582000</v>
      </c>
      <c r="P50" s="63">
        <v>473556</v>
      </c>
      <c r="Q50" s="63">
        <v>1281243</v>
      </c>
      <c r="R50" s="64">
        <v>1215160</v>
      </c>
      <c r="S50" s="27"/>
      <c r="T50" s="1"/>
      <c r="U50" s="1"/>
      <c r="V50" s="1"/>
      <c r="W50" s="1"/>
      <c r="X50" s="1"/>
      <c r="Y50" s="1"/>
      <c r="Z50" s="1"/>
    </row>
    <row r="51" spans="1:26" ht="14.25" customHeight="1" x14ac:dyDescent="0.45">
      <c r="A51" s="69" t="s">
        <v>29</v>
      </c>
      <c r="B51" s="70"/>
      <c r="C51" s="71">
        <v>5617184</v>
      </c>
      <c r="D51" s="72">
        <v>16944713</v>
      </c>
      <c r="E51" s="72">
        <v>46842964</v>
      </c>
      <c r="F51" s="72">
        <v>43805000</v>
      </c>
      <c r="G51" s="72">
        <v>60151197</v>
      </c>
      <c r="H51" s="72">
        <v>88476937</v>
      </c>
      <c r="I51" s="72">
        <v>145209800</v>
      </c>
      <c r="J51" s="72">
        <v>88003106</v>
      </c>
      <c r="K51" s="72">
        <v>70272798</v>
      </c>
      <c r="L51" s="72">
        <v>142976486</v>
      </c>
      <c r="M51" s="72">
        <v>189205502</v>
      </c>
      <c r="N51" s="72">
        <v>177876883</v>
      </c>
      <c r="O51" s="72">
        <v>137724562</v>
      </c>
      <c r="P51" s="72">
        <v>202908557</v>
      </c>
      <c r="Q51" s="72">
        <v>172405858</v>
      </c>
      <c r="R51" s="73">
        <v>211297998</v>
      </c>
      <c r="S51" s="74"/>
      <c r="T51" s="1"/>
      <c r="U51" s="1"/>
      <c r="V51" s="1"/>
      <c r="W51" s="1"/>
      <c r="X51" s="1"/>
      <c r="Y51" s="1"/>
      <c r="Z51" s="1"/>
    </row>
    <row r="52" spans="1:26" ht="14.25" customHeight="1" x14ac:dyDescent="0.45">
      <c r="A52" s="75"/>
      <c r="B52" s="75"/>
      <c r="C52" s="75"/>
      <c r="D52" s="75"/>
      <c r="E52" s="75"/>
      <c r="F52" s="75"/>
      <c r="G52" s="76"/>
      <c r="H52" s="76"/>
      <c r="I52" s="76"/>
      <c r="J52" s="76"/>
      <c r="K52" s="76"/>
      <c r="L52" s="76"/>
      <c r="M52" s="76"/>
      <c r="N52" s="76"/>
      <c r="O52" s="76"/>
      <c r="P52" s="77"/>
      <c r="Q52" s="76"/>
      <c r="R52" s="76"/>
      <c r="S52" s="27"/>
      <c r="T52" s="1"/>
      <c r="U52" s="1"/>
      <c r="V52" s="1"/>
      <c r="W52" s="1"/>
      <c r="X52" s="1"/>
      <c r="Y52" s="1"/>
      <c r="Z52" s="1"/>
    </row>
    <row r="53" spans="1:26" ht="14.25" customHeight="1" x14ac:dyDescent="0.45">
      <c r="A53" s="75"/>
      <c r="B53" s="75"/>
      <c r="C53" s="27"/>
      <c r="D53" s="27"/>
      <c r="E53" s="27"/>
      <c r="F53" s="27"/>
      <c r="G53" s="27"/>
      <c r="H53" s="27"/>
      <c r="I53" s="27"/>
      <c r="J53" s="27"/>
      <c r="K53" s="27"/>
      <c r="L53" s="27"/>
      <c r="M53" s="27"/>
      <c r="N53" s="27"/>
      <c r="O53" s="27"/>
      <c r="P53" s="32"/>
      <c r="Q53" s="27"/>
      <c r="R53" s="27"/>
      <c r="S53" s="75"/>
      <c r="T53" s="1"/>
      <c r="U53" s="1"/>
      <c r="V53" s="1"/>
      <c r="W53" s="1"/>
      <c r="X53" s="1"/>
      <c r="Y53" s="1"/>
      <c r="Z53" s="1"/>
    </row>
    <row r="54" spans="1:26" ht="14.25" customHeight="1" x14ac:dyDescent="0.45">
      <c r="A54" s="75"/>
      <c r="B54" s="75"/>
      <c r="C54" s="27"/>
      <c r="D54" s="27"/>
      <c r="E54" s="27"/>
      <c r="F54" s="27"/>
      <c r="G54" s="32"/>
      <c r="H54" s="32"/>
      <c r="I54" s="32"/>
      <c r="J54" s="32"/>
      <c r="K54" s="32"/>
      <c r="L54" s="32"/>
      <c r="M54" s="32"/>
      <c r="N54" s="32"/>
      <c r="O54" s="32"/>
      <c r="P54" s="32"/>
      <c r="Q54" s="32"/>
      <c r="R54" s="32"/>
      <c r="S54" s="75"/>
      <c r="T54" s="1"/>
      <c r="U54" s="1"/>
      <c r="V54" s="1"/>
      <c r="W54" s="1"/>
      <c r="X54" s="1"/>
      <c r="Y54" s="1"/>
      <c r="Z54" s="1"/>
    </row>
    <row r="55" spans="1:26" ht="14.2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C2:C3"/>
    <mergeCell ref="D2:D3"/>
    <mergeCell ref="E2:E3"/>
    <mergeCell ref="F2:F3"/>
    <mergeCell ref="G2:G3"/>
    <mergeCell ref="H2:H3"/>
    <mergeCell ref="I2:I3"/>
    <mergeCell ref="Q2:Q3"/>
    <mergeCell ref="R2:R3"/>
    <mergeCell ref="J2:J3"/>
    <mergeCell ref="K2:K3"/>
    <mergeCell ref="L2:L3"/>
    <mergeCell ref="M2:M3"/>
    <mergeCell ref="N2:N3"/>
    <mergeCell ref="O2:O3"/>
    <mergeCell ref="P2:P3"/>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A13" workbookViewId="0">
      <selection activeCell="E44" sqref="E44"/>
    </sheetView>
  </sheetViews>
  <sheetFormatPr defaultColWidth="14.3984375" defaultRowHeight="15" customHeight="1" x14ac:dyDescent="0.45"/>
  <cols>
    <col min="1" max="26" width="9" customWidth="1"/>
  </cols>
  <sheetData>
    <row r="1" spans="16:17" ht="14.25" customHeight="1" x14ac:dyDescent="0.45"/>
    <row r="2" spans="16:17" ht="14.25" customHeight="1" x14ac:dyDescent="0.45"/>
    <row r="3" spans="16:17" ht="14.25" customHeight="1" x14ac:dyDescent="0.45"/>
    <row r="4" spans="16:17" ht="14.25" customHeight="1" x14ac:dyDescent="0.45"/>
    <row r="5" spans="16:17" ht="14.25" customHeight="1" x14ac:dyDescent="0.45"/>
    <row r="6" spans="16:17" ht="14.25" customHeight="1" x14ac:dyDescent="0.45"/>
    <row r="7" spans="16:17" ht="14.25" customHeight="1" x14ac:dyDescent="0.45"/>
    <row r="8" spans="16:17" ht="14.25" customHeight="1" x14ac:dyDescent="0.45"/>
    <row r="9" spans="16:17" ht="14.25" customHeight="1" x14ac:dyDescent="0.45"/>
    <row r="10" spans="16:17" ht="14.25" customHeight="1" x14ac:dyDescent="0.45"/>
    <row r="11" spans="16:17" ht="14.25" customHeight="1" x14ac:dyDescent="0.45"/>
    <row r="12" spans="16:17" ht="14.25" customHeight="1" x14ac:dyDescent="0.45"/>
    <row r="13" spans="16:17" ht="14.25" customHeight="1" x14ac:dyDescent="0.45"/>
    <row r="14" spans="16:17" ht="14.25" customHeight="1" x14ac:dyDescent="0.45"/>
    <row r="15" spans="16:17" ht="14.25" customHeight="1" x14ac:dyDescent="0.45">
      <c r="P15" s="9">
        <v>2.54</v>
      </c>
      <c r="Q15" s="9">
        <v>2.44</v>
      </c>
    </row>
    <row r="16" spans="16:17" ht="14.25" customHeight="1" x14ac:dyDescent="0.45">
      <c r="P16" s="9">
        <v>2.67</v>
      </c>
      <c r="Q16" s="9">
        <v>2.52</v>
      </c>
    </row>
    <row r="17" spans="16:17" ht="14.25" customHeight="1" x14ac:dyDescent="0.45">
      <c r="P17" s="9">
        <v>2.79</v>
      </c>
      <c r="Q17" s="9">
        <v>2.59</v>
      </c>
    </row>
    <row r="18" spans="16:17" ht="14.25" customHeight="1" x14ac:dyDescent="0.45">
      <c r="P18" s="9">
        <v>2.8</v>
      </c>
      <c r="Q18" s="9">
        <v>2.7</v>
      </c>
    </row>
    <row r="19" spans="16:17" ht="14.25" customHeight="1" x14ac:dyDescent="0.45">
      <c r="P19" s="9">
        <v>2.86</v>
      </c>
      <c r="Q19" s="9">
        <v>2.76</v>
      </c>
    </row>
    <row r="20" spans="16:17" ht="14.25" customHeight="1" x14ac:dyDescent="0.45">
      <c r="P20" s="9">
        <v>3.01</v>
      </c>
      <c r="Q20" s="9">
        <v>2.91</v>
      </c>
    </row>
    <row r="21" spans="16:17" ht="14.25" customHeight="1" x14ac:dyDescent="0.45">
      <c r="P21" s="9">
        <v>3.1</v>
      </c>
      <c r="Q21" s="9">
        <v>3</v>
      </c>
    </row>
    <row r="22" spans="16:17" ht="14.25" customHeight="1" x14ac:dyDescent="0.45">
      <c r="P22" s="9">
        <v>3.36</v>
      </c>
      <c r="Q22" s="9">
        <v>3.26</v>
      </c>
    </row>
    <row r="23" spans="16:17" ht="14.25" customHeight="1" x14ac:dyDescent="0.45">
      <c r="P23" s="9">
        <f t="shared" ref="P23:Q23" si="0">SUM(P15:P22)</f>
        <v>23.130000000000003</v>
      </c>
      <c r="Q23" s="9">
        <f t="shared" si="0"/>
        <v>22.18</v>
      </c>
    </row>
    <row r="24" spans="16:17" ht="14.25" customHeight="1" x14ac:dyDescent="0.45">
      <c r="P24" s="9">
        <f t="shared" ref="P24:Q24" si="1">P23/8</f>
        <v>2.8912500000000003</v>
      </c>
      <c r="Q24" s="9">
        <f t="shared" si="1"/>
        <v>2.7725</v>
      </c>
    </row>
    <row r="25" spans="16:17" ht="14.25" customHeight="1" x14ac:dyDescent="0.45"/>
    <row r="26" spans="16:17" ht="14.25" customHeight="1" x14ac:dyDescent="0.45"/>
    <row r="27" spans="16:17" ht="14.25" customHeight="1" x14ac:dyDescent="0.45"/>
    <row r="28" spans="16:17" ht="14.25" customHeight="1" x14ac:dyDescent="0.45"/>
    <row r="29" spans="16:17" ht="14.25" customHeight="1" x14ac:dyDescent="0.45"/>
    <row r="30" spans="16:17" ht="14.25" customHeight="1" x14ac:dyDescent="0.45"/>
    <row r="31" spans="16:17" ht="14.25" customHeight="1" x14ac:dyDescent="0.45"/>
    <row r="32" spans="16:17" ht="14.25" customHeight="1" x14ac:dyDescent="0.45"/>
    <row r="33" spans="1:1" ht="14.25" customHeight="1" x14ac:dyDescent="0.45"/>
    <row r="34" spans="1:1" ht="14.25" customHeight="1" x14ac:dyDescent="0.45">
      <c r="A34" s="65" t="s">
        <v>90</v>
      </c>
    </row>
    <row r="35" spans="1:1" ht="14.25" customHeight="1" x14ac:dyDescent="0.45"/>
    <row r="36" spans="1:1" ht="14.25" customHeight="1" x14ac:dyDescent="0.45"/>
    <row r="37" spans="1:1" ht="14.25" customHeight="1" x14ac:dyDescent="0.45"/>
    <row r="38" spans="1:1" ht="14.25" customHeight="1" x14ac:dyDescent="0.45"/>
    <row r="39" spans="1:1" ht="14.25" customHeight="1" x14ac:dyDescent="0.45"/>
    <row r="40" spans="1:1" ht="14.25" customHeight="1" x14ac:dyDescent="0.45"/>
    <row r="41" spans="1:1" ht="14.25" customHeight="1" x14ac:dyDescent="0.45"/>
    <row r="42" spans="1:1" ht="14.25" customHeight="1" x14ac:dyDescent="0.45"/>
    <row r="43" spans="1:1" ht="14.25" customHeight="1" x14ac:dyDescent="0.45"/>
    <row r="44" spans="1:1" ht="14.25" customHeight="1" x14ac:dyDescent="0.45"/>
    <row r="45" spans="1:1" ht="14.25" customHeight="1" x14ac:dyDescent="0.45"/>
    <row r="46" spans="1:1" ht="14.25" customHeight="1" x14ac:dyDescent="0.45"/>
    <row r="47" spans="1:1" ht="14.25" customHeight="1" x14ac:dyDescent="0.45"/>
    <row r="48" spans="1:1"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hyperlinks>
    <hyperlink ref="A34" r:id="rId1" xr:uid="{00000000-0004-0000-0400-000000000000}"/>
  </hyperlinks>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 model</vt:lpstr>
      <vt:lpstr>Working Sheet Business Model</vt:lpstr>
      <vt:lpstr>AMF data</vt:lpstr>
      <vt:lpstr>MOP 2019</vt:lpstr>
      <vt:lpstr>PMI budgets</vt:lpstr>
      <vt:lpstr>LLIN Pricing Summary</vt:lpstr>
      <vt:lpstr>Alliance Map Global</vt:lpstr>
      <vt:lpstr>Alliance Map SSA</vt:lpstr>
      <vt:lpstr>GF Pricing</vt:lpstr>
      <vt:lpstr>Modeling Articles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Joos</dc:creator>
  <cp:lastModifiedBy>Inés Guardans</cp:lastModifiedBy>
  <dcterms:created xsi:type="dcterms:W3CDTF">2020-02-20T16:30:42Z</dcterms:created>
  <dcterms:modified xsi:type="dcterms:W3CDTF">2020-04-02T07:39:24Z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0x01010090A858890A2F124F9212AE480B26648B</vt:lpwstr>
  </property>
</Properties>
</file>