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orto-my.sharepoint.com/personal/up202103343_up_pt/Documents/"/>
    </mc:Choice>
  </mc:AlternateContent>
  <xr:revisionPtr revIDLastSave="0" documentId="8_{5A306243-D0E9-4201-BE0C-6677522AD664}" xr6:coauthVersionLast="47" xr6:coauthVersionMax="47" xr10:uidLastSave="{00000000-0000-0000-0000-000000000000}"/>
  <bookViews>
    <workbookView xWindow="-110" yWindow="-110" windowWidth="22780" windowHeight="14540" xr2:uid="{E0F831C3-FAE3-4052-8AE5-B41FCE7C58B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09" i="1" l="1"/>
  <c r="AT109" i="1"/>
  <c r="AS109" i="1"/>
  <c r="AR109" i="1"/>
  <c r="AU108" i="1"/>
  <c r="AT108" i="1"/>
  <c r="AS108" i="1"/>
  <c r="AR108" i="1"/>
  <c r="D90" i="1"/>
  <c r="AR100" i="1"/>
  <c r="AS100" i="1"/>
  <c r="AT100" i="1"/>
  <c r="AU100" i="1"/>
  <c r="AV100" i="1"/>
  <c r="AW100" i="1"/>
  <c r="AX100" i="1"/>
  <c r="AX102" i="1"/>
  <c r="AW102" i="1"/>
  <c r="AV102" i="1"/>
  <c r="AU102" i="1"/>
  <c r="AT102" i="1"/>
  <c r="AS102" i="1"/>
  <c r="AR102" i="1"/>
  <c r="AX101" i="1"/>
  <c r="AW101" i="1"/>
  <c r="AV101" i="1"/>
  <c r="AU101" i="1"/>
  <c r="AT101" i="1"/>
  <c r="AS101" i="1"/>
  <c r="AR101" i="1"/>
  <c r="AX99" i="1"/>
  <c r="AW99" i="1"/>
  <c r="AV99" i="1"/>
  <c r="AU99" i="1"/>
  <c r="AT99" i="1"/>
  <c r="AS99" i="1"/>
  <c r="AR99" i="1"/>
  <c r="D34" i="1"/>
  <c r="AK110" i="1"/>
  <c r="AL110" i="1"/>
  <c r="AH110" i="1"/>
  <c r="AI110" i="1"/>
  <c r="AF110" i="1"/>
  <c r="AU111" i="1" s="1"/>
  <c r="AE110" i="1"/>
  <c r="AU110" i="1" s="1"/>
  <c r="AJ110" i="1"/>
  <c r="AG110" i="1"/>
  <c r="AD110" i="1"/>
  <c r="I110" i="1"/>
  <c r="AB79" i="1" s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C111" i="1"/>
  <c r="D91" i="1"/>
  <c r="E91" i="1"/>
  <c r="F91" i="1"/>
  <c r="G91" i="1"/>
  <c r="H91" i="1"/>
  <c r="I91" i="1"/>
  <c r="J91" i="1"/>
  <c r="K91" i="1"/>
  <c r="L91" i="1"/>
  <c r="M91" i="1"/>
  <c r="N91" i="1"/>
  <c r="C9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C72" i="1"/>
  <c r="E53" i="1"/>
  <c r="G53" i="1"/>
  <c r="I53" i="1"/>
  <c r="K53" i="1"/>
  <c r="M53" i="1"/>
  <c r="O53" i="1"/>
  <c r="C5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C35" i="1"/>
  <c r="M16" i="1"/>
  <c r="E16" i="1"/>
  <c r="G16" i="1"/>
  <c r="I16" i="1"/>
  <c r="K16" i="1"/>
  <c r="O16" i="1"/>
  <c r="C16" i="1"/>
  <c r="AC110" i="1"/>
  <c r="AB110" i="1"/>
  <c r="AA110" i="1"/>
  <c r="Z110" i="1"/>
  <c r="Y110" i="1"/>
  <c r="W110" i="1"/>
  <c r="AT111" i="1" s="1"/>
  <c r="V110" i="1"/>
  <c r="AT110" i="1" s="1"/>
  <c r="T110" i="1"/>
  <c r="S110" i="1"/>
  <c r="Q110" i="1"/>
  <c r="P110" i="1"/>
  <c r="D71" i="1"/>
  <c r="M110" i="1"/>
  <c r="AS110" i="1" s="1"/>
  <c r="N110" i="1"/>
  <c r="AS111" i="1" s="1"/>
  <c r="K110" i="1"/>
  <c r="J110" i="1"/>
  <c r="H110" i="1"/>
  <c r="G110" i="1"/>
  <c r="E110" i="1"/>
  <c r="AR111" i="1" s="1"/>
  <c r="D110" i="1"/>
  <c r="AR110" i="1" s="1"/>
  <c r="C15" i="1"/>
  <c r="C90" i="1"/>
  <c r="C92" i="1" s="1"/>
  <c r="E90" i="1"/>
  <c r="F90" i="1"/>
  <c r="F92" i="1" s="1"/>
  <c r="G90" i="1"/>
  <c r="H90" i="1"/>
  <c r="I90" i="1"/>
  <c r="I92" i="1" s="1"/>
  <c r="J90" i="1"/>
  <c r="K90" i="1"/>
  <c r="L90" i="1"/>
  <c r="L92" i="1" s="1"/>
  <c r="M90" i="1"/>
  <c r="N90" i="1"/>
  <c r="X110" i="1"/>
  <c r="C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U110" i="1"/>
  <c r="R110" i="1"/>
  <c r="O110" i="1"/>
  <c r="L110" i="1"/>
  <c r="I112" i="1"/>
  <c r="F110" i="1"/>
  <c r="C110" i="1"/>
  <c r="E15" i="1"/>
  <c r="U34" i="1"/>
  <c r="R34" i="1"/>
  <c r="W34" i="1"/>
  <c r="O34" i="1"/>
  <c r="V34" i="1"/>
  <c r="T34" i="1"/>
  <c r="L34" i="1"/>
  <c r="S34" i="1"/>
  <c r="Q34" i="1"/>
  <c r="P34" i="1"/>
  <c r="N34" i="1"/>
  <c r="I34" i="1"/>
  <c r="M34" i="1"/>
  <c r="K34" i="1"/>
  <c r="J34" i="1"/>
  <c r="C34" i="1"/>
  <c r="H34" i="1"/>
  <c r="G34" i="1"/>
  <c r="F34" i="1"/>
  <c r="E34" i="1"/>
  <c r="K52" i="1"/>
  <c r="M52" i="1"/>
  <c r="O52" i="1"/>
  <c r="G52" i="1"/>
  <c r="I52" i="1"/>
  <c r="E52" i="1"/>
  <c r="C52" i="1"/>
  <c r="K15" i="1"/>
  <c r="I15" i="1"/>
  <c r="I17" i="1" l="1"/>
  <c r="AV129" i="1"/>
  <c r="K17" i="1"/>
  <c r="AW129" i="1"/>
  <c r="AS134" i="1"/>
  <c r="C54" i="1"/>
  <c r="E54" i="1"/>
  <c r="AT134" i="1"/>
  <c r="I54" i="1"/>
  <c r="AV134" i="1"/>
  <c r="G54" i="1"/>
  <c r="AU134" i="1"/>
  <c r="O54" i="1"/>
  <c r="AY134" i="1"/>
  <c r="M54" i="1"/>
  <c r="AX134" i="1"/>
  <c r="K54" i="1"/>
  <c r="AW134" i="1"/>
  <c r="F36" i="1"/>
  <c r="AT130" i="1"/>
  <c r="AS130" i="1"/>
  <c r="C36" i="1"/>
  <c r="I36" i="1"/>
  <c r="AU130" i="1"/>
  <c r="L36" i="1"/>
  <c r="AV130" i="1"/>
  <c r="O36" i="1"/>
  <c r="AW130" i="1"/>
  <c r="R36" i="1"/>
  <c r="AX130" i="1"/>
  <c r="U36" i="1"/>
  <c r="AY130" i="1"/>
  <c r="E17" i="1"/>
  <c r="AT129" i="1"/>
  <c r="U73" i="1"/>
  <c r="AY135" i="1"/>
  <c r="R73" i="1"/>
  <c r="AX135" i="1"/>
  <c r="O73" i="1"/>
  <c r="AW135" i="1"/>
  <c r="L73" i="1"/>
  <c r="AV135" i="1"/>
  <c r="I73" i="1"/>
  <c r="AU135" i="1"/>
  <c r="F73" i="1"/>
  <c r="AT135" i="1"/>
  <c r="AS135" i="1"/>
  <c r="C73" i="1"/>
  <c r="C17" i="1"/>
  <c r="AS129" i="1"/>
  <c r="C112" i="1"/>
  <c r="AB77" i="1"/>
  <c r="AB63" i="1"/>
  <c r="F112" i="1"/>
  <c r="AB78" i="1"/>
  <c r="L112" i="1"/>
  <c r="AC77" i="1"/>
  <c r="O112" i="1"/>
  <c r="AC78" i="1"/>
  <c r="AC63" i="1"/>
  <c r="R112" i="1"/>
  <c r="AC79" i="1"/>
  <c r="U112" i="1"/>
  <c r="AD77" i="1"/>
  <c r="AD63" i="1"/>
  <c r="X112" i="1"/>
  <c r="AD78" i="1"/>
  <c r="AA112" i="1"/>
  <c r="AD79" i="1"/>
  <c r="AD112" i="1"/>
  <c r="AE77" i="1"/>
  <c r="AG112" i="1"/>
  <c r="AE78" i="1"/>
  <c r="AJ112" i="1"/>
  <c r="AE79" i="1"/>
  <c r="AE63" i="1"/>
  <c r="G15" i="1"/>
  <c r="M15" i="1"/>
  <c r="O15" i="1"/>
  <c r="O17" i="1" l="1"/>
  <c r="AY129" i="1"/>
  <c r="M17" i="1"/>
  <c r="AX129" i="1"/>
  <c r="G17" i="1"/>
  <c r="AU129" i="1"/>
</calcChain>
</file>

<file path=xl/sharedStrings.xml><?xml version="1.0" encoding="utf-8"?>
<sst xmlns="http://schemas.openxmlformats.org/spreadsheetml/2006/main" count="230" uniqueCount="66">
  <si>
    <t>1. Matrix multiplication - JAVA</t>
  </si>
  <si>
    <t>ex1 - java vs c++</t>
  </si>
  <si>
    <t>matriz 600x600</t>
  </si>
  <si>
    <t>matriz 1000x1000</t>
  </si>
  <si>
    <t>matriz 1400x1400</t>
  </si>
  <si>
    <t>matriz 1800x1800</t>
  </si>
  <si>
    <t>matriz 2200x2200</t>
  </si>
  <si>
    <t>matriz 2600x2600</t>
  </si>
  <si>
    <t>matriz 3000x3000</t>
  </si>
  <si>
    <t>CPU</t>
  </si>
  <si>
    <t>Intel(R) Core(TM) i7-9700 CPU @3.00Hz</t>
  </si>
  <si>
    <t>Time</t>
  </si>
  <si>
    <t>size</t>
  </si>
  <si>
    <t>time</t>
  </si>
  <si>
    <t>Java</t>
  </si>
  <si>
    <t>CACHE</t>
  </si>
  <si>
    <t>TOTAL SIZE</t>
  </si>
  <si>
    <t>LINE SIZE</t>
  </si>
  <si>
    <t>NR. OF LINES</t>
  </si>
  <si>
    <t>ASSOCIATIVITY</t>
  </si>
  <si>
    <t>C++</t>
  </si>
  <si>
    <t>L1 Data Cache</t>
  </si>
  <si>
    <t>32 KB</t>
  </si>
  <si>
    <t>64 B</t>
  </si>
  <si>
    <t>L1 Instruction Cache</t>
  </si>
  <si>
    <t>L2 Unified Cache</t>
  </si>
  <si>
    <t>256 KB</t>
  </si>
  <si>
    <t>L3 Unified Cache</t>
  </si>
  <si>
    <t>12288 KB</t>
  </si>
  <si>
    <t>média</t>
  </si>
  <si>
    <t>des pad</t>
  </si>
  <si>
    <t>gflops</t>
  </si>
  <si>
    <t>ex2 - java vs c+</t>
  </si>
  <si>
    <t>1. Matrix multiplication - C++</t>
  </si>
  <si>
    <t>L1</t>
  </si>
  <si>
    <t>L2</t>
  </si>
  <si>
    <t>ex1 vs ex2 c++</t>
  </si>
  <si>
    <t>2. Matrix line multiplication - JAVA</t>
  </si>
  <si>
    <t xml:space="preserve">Matriz multiplication </t>
  </si>
  <si>
    <t xml:space="preserve">Matriz line multiplication </t>
  </si>
  <si>
    <t>2. Matrix Line Multiplication - C++</t>
  </si>
  <si>
    <t>600x600</t>
  </si>
  <si>
    <t>ex2 vs ex3 c++</t>
  </si>
  <si>
    <t xml:space="preserve">Matriz block multiplication </t>
  </si>
  <si>
    <t>ex3 blocks c++</t>
  </si>
  <si>
    <t>matriz 4096x4096</t>
  </si>
  <si>
    <t>matriz 6144x6144</t>
  </si>
  <si>
    <t>matriz 8192x8192</t>
  </si>
  <si>
    <t>matriz 10240x10240</t>
  </si>
  <si>
    <t>4.4</t>
  </si>
  <si>
    <t>DCM</t>
  </si>
  <si>
    <t>3. Matrix Block multiplication - C++</t>
  </si>
  <si>
    <t>Básico vs Em Linha</t>
  </si>
  <si>
    <t>block 128x128</t>
  </si>
  <si>
    <t>block 256x256</t>
  </si>
  <si>
    <t>block 512x512</t>
  </si>
  <si>
    <t>Cache 1 Misses (Básico)</t>
  </si>
  <si>
    <t>Cache 2 Misses (Básico)</t>
  </si>
  <si>
    <t>Cache 1 Misses (por Linha)</t>
  </si>
  <si>
    <t>Cache 2 Misses (por Linha)</t>
  </si>
  <si>
    <t>Cache 1 Misses (Bloco)</t>
  </si>
  <si>
    <t>Cache 2 Misses (Bloco)</t>
  </si>
  <si>
    <t>4.5</t>
  </si>
  <si>
    <t>GFLOPS</t>
  </si>
  <si>
    <t>Múltiplicação Básica C++ vs Java</t>
  </si>
  <si>
    <t>Múltiplicação por Linha C++ vs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</si>
</sst>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11"/>
      <color rgb="FF444444"/>
      <name val="Calibri"/>
      <family val="2"/>
      <charset val="1"/>
    </font>
    <font>
      <sz val="11"/>
      <color rgb="FF444444"/>
      <name val="Calibri"/>
      <charset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6" tint="0.79998168889431442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0" borderId="19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3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0" xfId="0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0" xfId="0" applyFont="1"/>
    <xf numFmtId="0" fontId="4" fillId="0" borderId="0" xfId="0" quotePrefix="1" applyFont="1"/>
    <xf numFmtId="0" fontId="5" fillId="0" borderId="0" xfId="0" applyFont="1"/>
    <xf numFmtId="0" fontId="6" fillId="0" borderId="16" xfId="0" applyFont="1" applyBorder="1"/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4" borderId="31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Algoritmo de Multiplicação Básico - C++ vs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Sheet1!$AA$5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Sheet1!$AB$4:$AH$4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Sheet1!$AB$5:$AH$5</c:f>
              <c:numCache>
                <c:formatCode>General</c:formatCode>
                <c:ptCount val="7"/>
                <c:pt idx="0">
                  <c:v>0.3448</c:v>
                </c:pt>
                <c:pt idx="1">
                  <c:v>1.9359</c:v>
                </c:pt>
                <c:pt idx="2">
                  <c:v>6.2842000000000002</c:v>
                </c:pt>
                <c:pt idx="3">
                  <c:v>17.4604</c:v>
                </c:pt>
                <c:pt idx="4">
                  <c:v>44.712200000000003</c:v>
                </c:pt>
                <c:pt idx="5">
                  <c:v>91.578800000000001</c:v>
                </c:pt>
                <c:pt idx="6">
                  <c:v>162.03899999999999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7-4623-96B5-CC50C57667C4}"/>
            </c:ext>
          </c:extLst>
        </c:ser>
        <c:ser>
          <c:idx val="1"/>
          <c:order val="1"/>
          <c:tx>
            <c:strRef>
              <c:f>Sheet1!$AA$6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Sheet1!$AB$4:$AH$4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Sheet1!$AB$6:$AH$6</c:f>
              <c:numCache>
                <c:formatCode>General</c:formatCode>
                <c:ptCount val="7"/>
                <c:pt idx="0">
                  <c:v>0.19170000000000001</c:v>
                </c:pt>
                <c:pt idx="1">
                  <c:v>1.2266999999999999</c:v>
                </c:pt>
                <c:pt idx="2">
                  <c:v>3.4472</c:v>
                </c:pt>
                <c:pt idx="3">
                  <c:v>18.2746</c:v>
                </c:pt>
                <c:pt idx="4">
                  <c:v>38.531399999999998</c:v>
                </c:pt>
                <c:pt idx="5">
                  <c:v>69.381200000000007</c:v>
                </c:pt>
                <c:pt idx="6">
                  <c:v>116.6344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7-4623-96B5-CC50C5766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160303"/>
        <c:axId val="344921487"/>
      </c:lineChart>
      <c:catAx>
        <c:axId val="109316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21487"/>
        <c:crosses val="autoZero"/>
        <c:auto val="1"/>
        <c:lblAlgn val="ctr"/>
        <c:lblOffset val="100"/>
        <c:noMultiLvlLbl val="0"/>
      </c:catAx>
      <c:valAx>
        <c:axId val="34492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6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Algoritmo de Multiplicação por Linha - C++ vs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Sheet1!$AA$23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Sheet1!$AB$22:$AH$22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Sheet1!$AB$23:$AH$23</c:f>
              <c:numCache>
                <c:formatCode>General</c:formatCode>
                <c:ptCount val="7"/>
                <c:pt idx="0">
                  <c:v>0.22650000000000001</c:v>
                </c:pt>
                <c:pt idx="1">
                  <c:v>1.2213000000000001</c:v>
                </c:pt>
                <c:pt idx="2">
                  <c:v>3.2471999999999999</c:v>
                </c:pt>
                <c:pt idx="3">
                  <c:v>6.2770000000000001</c:v>
                </c:pt>
                <c:pt idx="4">
                  <c:v>11.3164</c:v>
                </c:pt>
                <c:pt idx="5">
                  <c:v>19.341999999999999</c:v>
                </c:pt>
                <c:pt idx="6">
                  <c:v>29.191700000000001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7-45F3-BA79-31353ECC172A}"/>
            </c:ext>
          </c:extLst>
        </c:ser>
        <c:ser>
          <c:idx val="1"/>
          <c:order val="1"/>
          <c:tx>
            <c:strRef>
              <c:f>Sheet1!$AA$24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Sheet1!$AB$22:$AH$22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Sheet1!$AB$24:$AH$24</c:f>
              <c:numCache>
                <c:formatCode>General</c:formatCode>
                <c:ptCount val="7"/>
                <c:pt idx="0">
                  <c:v>0.105</c:v>
                </c:pt>
                <c:pt idx="1">
                  <c:v>0.48459999999999998</c:v>
                </c:pt>
                <c:pt idx="2">
                  <c:v>1.5651999999999999</c:v>
                </c:pt>
                <c:pt idx="3">
                  <c:v>3.3578999999999999</c:v>
                </c:pt>
                <c:pt idx="4">
                  <c:v>6.2294999999999998</c:v>
                </c:pt>
                <c:pt idx="5">
                  <c:v>10.6295</c:v>
                </c:pt>
                <c:pt idx="6">
                  <c:v>16.0761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7-45F3-BA79-31353ECC1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513311"/>
        <c:axId val="1160927327"/>
      </c:lineChart>
      <c:catAx>
        <c:axId val="91351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27327"/>
        <c:crosses val="autoZero"/>
        <c:auto val="1"/>
        <c:lblAlgn val="ctr"/>
        <c:lblOffset val="100"/>
        <c:noMultiLvlLbl val="0"/>
      </c:catAx>
      <c:valAx>
        <c:axId val="116092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1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Algoritmo de Multiplicação Básico vs Multiplicação por Linha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Multiplicação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Sheet1!$AB$41:$AH$41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Sheet1!$AB$42:$AH$42</c:f>
              <c:numCache>
                <c:formatCode>General</c:formatCode>
                <c:ptCount val="7"/>
                <c:pt idx="0">
                  <c:v>0.19170000000000001</c:v>
                </c:pt>
                <c:pt idx="1">
                  <c:v>1.2266999999999999</c:v>
                </c:pt>
                <c:pt idx="2">
                  <c:v>3.4472</c:v>
                </c:pt>
                <c:pt idx="3">
                  <c:v>18.2746</c:v>
                </c:pt>
                <c:pt idx="4">
                  <c:v>38.531399999999998</c:v>
                </c:pt>
                <c:pt idx="5">
                  <c:v>69.381200000000007</c:v>
                </c:pt>
                <c:pt idx="6">
                  <c:v>116.6344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0-4E08-92CC-59A31BA40986}"/>
            </c:ext>
          </c:extLst>
        </c:ser>
        <c:ser>
          <c:idx val="1"/>
          <c:order val="1"/>
          <c:tx>
            <c:v>Multiplicação por linha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Sheet1!$AB$41:$AH$41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Sheet1!$AB$43:$AH$43</c:f>
              <c:numCache>
                <c:formatCode>General</c:formatCode>
                <c:ptCount val="7"/>
                <c:pt idx="0">
                  <c:v>0.105</c:v>
                </c:pt>
                <c:pt idx="1">
                  <c:v>0.48459999999999998</c:v>
                </c:pt>
                <c:pt idx="2">
                  <c:v>1.5651999999999999</c:v>
                </c:pt>
                <c:pt idx="3">
                  <c:v>3.3578999999999999</c:v>
                </c:pt>
                <c:pt idx="4">
                  <c:v>6.2294999999999998</c:v>
                </c:pt>
                <c:pt idx="5">
                  <c:v>10.6295</c:v>
                </c:pt>
                <c:pt idx="6">
                  <c:v>16.0761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0-4E08-92CC-59A31BA40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892287"/>
        <c:axId val="1003754591"/>
      </c:lineChart>
      <c:catAx>
        <c:axId val="116089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54591"/>
        <c:crosses val="autoZero"/>
        <c:auto val="1"/>
        <c:lblAlgn val="ctr"/>
        <c:lblOffset val="100"/>
        <c:noMultiLvlLbl val="0"/>
      </c:catAx>
      <c:valAx>
        <c:axId val="10037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9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Algoritmo de Multiplicação por Linha vs Multiplicação por Blocos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Multiplicação por linha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Sheet1!$AB$61:$AE$61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Sheet1!$AB$62:$AE$62</c:f>
              <c:numCache>
                <c:formatCode>General</c:formatCode>
                <c:ptCount val="4"/>
                <c:pt idx="0">
                  <c:v>40.665399999999998</c:v>
                </c:pt>
                <c:pt idx="1">
                  <c:v>138.21440000000001</c:v>
                </c:pt>
                <c:pt idx="2">
                  <c:v>331.43619999999999</c:v>
                </c:pt>
                <c:pt idx="3">
                  <c:v>670.69759999999997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E-4038-A1B0-E6A4C18FFB7F}"/>
            </c:ext>
          </c:extLst>
        </c:ser>
        <c:ser>
          <c:idx val="1"/>
          <c:order val="1"/>
          <c:tx>
            <c:v>Multiplicação por blocos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Sheet1!$AB$61:$AE$61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Sheet1!$AB$63:$AE$63</c:f>
              <c:numCache>
                <c:formatCode>General</c:formatCode>
                <c:ptCount val="4"/>
                <c:pt idx="0">
                  <c:v>27.737533333333332</c:v>
                </c:pt>
                <c:pt idx="1">
                  <c:v>94.714000000000013</c:v>
                </c:pt>
                <c:pt idx="2">
                  <c:v>272.52733333333333</c:v>
                </c:pt>
                <c:pt idx="3">
                  <c:v>442.53770000000003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E-4038-A1B0-E6A4C18FF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634447"/>
        <c:axId val="1160915807"/>
      </c:lineChart>
      <c:catAx>
        <c:axId val="1174634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15807"/>
        <c:crosses val="autoZero"/>
        <c:auto val="1"/>
        <c:lblAlgn val="ctr"/>
        <c:lblOffset val="100"/>
        <c:noMultiLvlLbl val="0"/>
      </c:catAx>
      <c:valAx>
        <c:axId val="116091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3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Algoritmo multiplicação por blocos para diferentes tamanhos de bloco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128x128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Sheet1!$AB$76:$AE$76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Sheet1!$AB$77:$AE$77</c:f>
              <c:numCache>
                <c:formatCode>General</c:formatCode>
                <c:ptCount val="4"/>
                <c:pt idx="0">
                  <c:v>30.688400000000001</c:v>
                </c:pt>
                <c:pt idx="1">
                  <c:v>103.0479</c:v>
                </c:pt>
                <c:pt idx="2">
                  <c:v>258.58699999999999</c:v>
                </c:pt>
                <c:pt idx="3">
                  <c:v>473.08899999999994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2-433F-8AB7-F31885482A7E}"/>
            </c:ext>
          </c:extLst>
        </c:ser>
        <c:ser>
          <c:idx val="1"/>
          <c:order val="1"/>
          <c:tx>
            <c:v>256x256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Sheet1!$AB$76:$AE$76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Sheet1!$AB$78:$AE$78</c:f>
              <c:numCache>
                <c:formatCode>General</c:formatCode>
                <c:ptCount val="4"/>
                <c:pt idx="0">
                  <c:v>26.797899999999998</c:v>
                </c:pt>
                <c:pt idx="1">
                  <c:v>90.514800000000022</c:v>
                </c:pt>
                <c:pt idx="2">
                  <c:v>288.09500000000003</c:v>
                </c:pt>
                <c:pt idx="3">
                  <c:v>424.09589999999997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2-433F-8AB7-F31885482A7E}"/>
            </c:ext>
          </c:extLst>
        </c:ser>
        <c:ser>
          <c:idx val="2"/>
          <c:order val="2"/>
          <c:tx>
            <c:v>512x512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Sheet1!$AB$76:$AE$76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Sheet1!$AB$79:$AE$79</c:f>
              <c:numCache>
                <c:formatCode>General</c:formatCode>
                <c:ptCount val="4"/>
                <c:pt idx="0">
                  <c:v>25.726299999999998</c:v>
                </c:pt>
                <c:pt idx="1">
                  <c:v>90.579300000000003</c:v>
                </c:pt>
                <c:pt idx="2">
                  <c:v>270.89999999999998</c:v>
                </c:pt>
                <c:pt idx="3">
                  <c:v>430.4282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2-433F-8AB7-F31885482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10191"/>
        <c:axId val="1165900783"/>
      </c:lineChart>
      <c:catAx>
        <c:axId val="116541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00783"/>
        <c:crosses val="autoZero"/>
        <c:auto val="1"/>
        <c:lblAlgn val="ctr"/>
        <c:lblOffset val="100"/>
        <c:noMultiLvlLbl val="0"/>
      </c:catAx>
      <c:valAx>
        <c:axId val="11659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1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Algortimo de Multiplicação Básico vs Algoritmo de Multiplicação por Linha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Sheet1!$AQ$99</c:f>
              <c:strCache>
                <c:ptCount val="1"/>
                <c:pt idx="0">
                  <c:v>Cache 1 Misses (Básico)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Sheet1!$AR$98:$AX$98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Sheet1!$AR$99:$AX$99</c:f>
              <c:numCache>
                <c:formatCode>General</c:formatCode>
                <c:ptCount val="7"/>
                <c:pt idx="0">
                  <c:v>244659548.19999999</c:v>
                </c:pt>
                <c:pt idx="1">
                  <c:v>1213921401.8</c:v>
                </c:pt>
                <c:pt idx="2">
                  <c:v>3521971675.4000001</c:v>
                </c:pt>
                <c:pt idx="3">
                  <c:v>9078796396.7999992</c:v>
                </c:pt>
                <c:pt idx="4">
                  <c:v>17629428060.099998</c:v>
                </c:pt>
                <c:pt idx="5">
                  <c:v>30880468301.900002</c:v>
                </c:pt>
                <c:pt idx="6">
                  <c:v>50293448053.900002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6-4DB6-8BDD-63F74C63D124}"/>
            </c:ext>
          </c:extLst>
        </c:ser>
        <c:ser>
          <c:idx val="1"/>
          <c:order val="1"/>
          <c:tx>
            <c:strRef>
              <c:f>Sheet1!$AQ$100</c:f>
              <c:strCache>
                <c:ptCount val="1"/>
                <c:pt idx="0">
                  <c:v>Cache 2 Misses (Básico)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Sheet1!$AR$98:$AX$98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Sheet1!$AR$100:$AX$100</c:f>
              <c:numCache>
                <c:formatCode>General</c:formatCode>
                <c:ptCount val="7"/>
                <c:pt idx="0">
                  <c:v>40116903.899999999</c:v>
                </c:pt>
                <c:pt idx="1">
                  <c:v>296139729.5</c:v>
                </c:pt>
                <c:pt idx="2">
                  <c:v>1509285842.9000001</c:v>
                </c:pt>
                <c:pt idx="3">
                  <c:v>8288173292.6999998</c:v>
                </c:pt>
                <c:pt idx="4">
                  <c:v>23003305669.099998</c:v>
                </c:pt>
                <c:pt idx="5">
                  <c:v>50920669674.199997</c:v>
                </c:pt>
                <c:pt idx="6">
                  <c:v>95296817371.199997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86-4DB6-8BDD-63F74C63D124}"/>
            </c:ext>
          </c:extLst>
        </c:ser>
        <c:ser>
          <c:idx val="2"/>
          <c:order val="2"/>
          <c:tx>
            <c:strRef>
              <c:f>Sheet1!$AQ$101</c:f>
              <c:strCache>
                <c:ptCount val="1"/>
                <c:pt idx="0">
                  <c:v>Cache 1 Misses (por Linha)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Sheet1!$AR$98:$AX$98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Sheet1!$AR$101:$AX$101</c:f>
              <c:numCache>
                <c:formatCode>General</c:formatCode>
                <c:ptCount val="7"/>
                <c:pt idx="0">
                  <c:v>27109913.199999999</c:v>
                </c:pt>
                <c:pt idx="1">
                  <c:v>125678213.7</c:v>
                </c:pt>
                <c:pt idx="2">
                  <c:v>345953438.80000001</c:v>
                </c:pt>
                <c:pt idx="3">
                  <c:v>744391003.60000002</c:v>
                </c:pt>
                <c:pt idx="4">
                  <c:v>2073707152.5</c:v>
                </c:pt>
                <c:pt idx="5">
                  <c:v>4412792546.1000004</c:v>
                </c:pt>
                <c:pt idx="6">
                  <c:v>6780642331.6000004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86-4DB6-8BDD-63F74C63D124}"/>
            </c:ext>
          </c:extLst>
        </c:ser>
        <c:ser>
          <c:idx val="3"/>
          <c:order val="3"/>
          <c:tx>
            <c:strRef>
              <c:f>Sheet1!$AQ$102</c:f>
              <c:strCache>
                <c:ptCount val="1"/>
                <c:pt idx="0">
                  <c:v>Cache 2 Misses (por Linha)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Sheet1!$AR$98:$AX$98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Sheet1!$AR$102:$AX$102</c:f>
              <c:numCache>
                <c:formatCode>General</c:formatCode>
                <c:ptCount val="7"/>
                <c:pt idx="0">
                  <c:v>57040966.299999997</c:v>
                </c:pt>
                <c:pt idx="1">
                  <c:v>261117888.80000001</c:v>
                </c:pt>
                <c:pt idx="2">
                  <c:v>699732617.79999995</c:v>
                </c:pt>
                <c:pt idx="3">
                  <c:v>1438866553.8</c:v>
                </c:pt>
                <c:pt idx="4">
                  <c:v>2361422314.5</c:v>
                </c:pt>
                <c:pt idx="5">
                  <c:v>4154418216.5</c:v>
                </c:pt>
                <c:pt idx="6">
                  <c:v>6336199501.8000002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86-4DB6-8BDD-63F74C63D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052919"/>
        <c:axId val="923977143"/>
      </c:lineChart>
      <c:catAx>
        <c:axId val="581052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77143"/>
        <c:crosses val="autoZero"/>
        <c:auto val="1"/>
        <c:lblAlgn val="ctr"/>
        <c:lblOffset val="100"/>
        <c:noMultiLvlLbl val="0"/>
      </c:catAx>
      <c:valAx>
        <c:axId val="923977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DCM (Data Cache Misses)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52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Algoritmo de Multiplicação por Linha vs Algoritmo de Multiplicação por Blocos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Sheet1!$AQ$108</c:f>
              <c:strCache>
                <c:ptCount val="1"/>
                <c:pt idx="0">
                  <c:v>Cache 1 Misses (por Linha)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Sheet1!$AR$107:$AU$107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Sheet1!$AR$108:$AU$108</c:f>
              <c:numCache>
                <c:formatCode>General</c:formatCode>
                <c:ptCount val="4"/>
                <c:pt idx="0">
                  <c:v>17525666790.900002</c:v>
                </c:pt>
                <c:pt idx="1">
                  <c:v>59085358275.5</c:v>
                </c:pt>
                <c:pt idx="2">
                  <c:v>140298653482.60001</c:v>
                </c:pt>
                <c:pt idx="3">
                  <c:v>273584700881.10001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6-4D87-B022-A6A435A99D5F}"/>
            </c:ext>
          </c:extLst>
        </c:ser>
        <c:ser>
          <c:idx val="1"/>
          <c:order val="1"/>
          <c:tx>
            <c:strRef>
              <c:f>Sheet1!$AQ$109</c:f>
              <c:strCache>
                <c:ptCount val="1"/>
                <c:pt idx="0">
                  <c:v>Cache 2 Misses (por Linha)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Sheet1!$AR$107:$AU$107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Sheet1!$AR$109:$AU$109</c:f>
              <c:numCache>
                <c:formatCode>General</c:formatCode>
                <c:ptCount val="4"/>
                <c:pt idx="0">
                  <c:v>15855032338.4</c:v>
                </c:pt>
                <c:pt idx="1">
                  <c:v>53127624998</c:v>
                </c:pt>
                <c:pt idx="2">
                  <c:v>129777403008.3</c:v>
                </c:pt>
                <c:pt idx="3">
                  <c:v>249917273343.39999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16-4D87-B022-A6A435A99D5F}"/>
            </c:ext>
          </c:extLst>
        </c:ser>
        <c:ser>
          <c:idx val="2"/>
          <c:order val="2"/>
          <c:tx>
            <c:strRef>
              <c:f>Sheet1!$AQ$110</c:f>
              <c:strCache>
                <c:ptCount val="1"/>
                <c:pt idx="0">
                  <c:v>Cache 1 Misses (Bloco)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Sheet1!$AR$107:$AU$107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Sheet1!$AR$110:$AU$110</c:f>
              <c:numCache>
                <c:formatCode>General</c:formatCode>
                <c:ptCount val="4"/>
                <c:pt idx="0">
                  <c:v>9208739663.7333317</c:v>
                </c:pt>
                <c:pt idx="1">
                  <c:v>31091166367.833332</c:v>
                </c:pt>
                <c:pt idx="2">
                  <c:v>73735313860.599991</c:v>
                </c:pt>
                <c:pt idx="3">
                  <c:v>143595475054.63333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16-4D87-B022-A6A435A99D5F}"/>
            </c:ext>
          </c:extLst>
        </c:ser>
        <c:ser>
          <c:idx val="3"/>
          <c:order val="3"/>
          <c:tx>
            <c:strRef>
              <c:f>Sheet1!$AQ$111</c:f>
              <c:strCache>
                <c:ptCount val="1"/>
                <c:pt idx="0">
                  <c:v>Cache 2 Misses (Bloco)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Sheet1!$AR$107:$AU$107</c:f>
              <c:numCache>
                <c:formatCode>General</c:formatCode>
                <c:ptCount val="4"/>
                <c:pt idx="0">
                  <c:v>4096</c:v>
                </c:pt>
                <c:pt idx="1">
                  <c:v>6144</c:v>
                </c:pt>
                <c:pt idx="2">
                  <c:v>8192</c:v>
                </c:pt>
                <c:pt idx="3">
                  <c:v>10240</c:v>
                </c:pt>
              </c:numCache>
            </c:numRef>
          </c:cat>
          <c:val>
            <c:numRef>
              <c:f>Sheet1!$AR$111:$AU$111</c:f>
              <c:numCache>
                <c:formatCode>General</c:formatCode>
                <c:ptCount val="4"/>
                <c:pt idx="0">
                  <c:v>25270630382.5</c:v>
                </c:pt>
                <c:pt idx="1">
                  <c:v>85281266627.566666</c:v>
                </c:pt>
                <c:pt idx="2">
                  <c:v>194858356763.1333</c:v>
                </c:pt>
                <c:pt idx="3">
                  <c:v>392025904135.76666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16-4D87-B022-A6A435A9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984200"/>
        <c:axId val="1760293159"/>
      </c:lineChart>
      <c:catAx>
        <c:axId val="1721984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293159"/>
        <c:crosses val="autoZero"/>
        <c:auto val="1"/>
        <c:lblAlgn val="ctr"/>
        <c:lblOffset val="100"/>
        <c:noMultiLvlLbl val="0"/>
      </c:catAx>
      <c:valAx>
        <c:axId val="1760293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DCM (Data Cache Misses)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98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GFLOPS - Multiplicação Básica C++ vs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Sheet1!$AR$129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Sheet1!$AS$128:$AY$128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Sheet1!$AS$129:$AY$129</c:f>
              <c:numCache>
                <c:formatCode>General</c:formatCode>
                <c:ptCount val="7"/>
                <c:pt idx="0">
                  <c:v>1252900232.0185614</c:v>
                </c:pt>
                <c:pt idx="1">
                  <c:v>1033111214.4222325</c:v>
                </c:pt>
                <c:pt idx="2">
                  <c:v>873301295.31205237</c:v>
                </c:pt>
                <c:pt idx="3">
                  <c:v>668025932.96831691</c:v>
                </c:pt>
                <c:pt idx="4">
                  <c:v>476290587.35647082</c:v>
                </c:pt>
                <c:pt idx="5">
                  <c:v>383844295.84139556</c:v>
                </c:pt>
                <c:pt idx="6">
                  <c:v>333253105.73380482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A-4291-AB93-E30C1DA12CE6}"/>
            </c:ext>
          </c:extLst>
        </c:ser>
        <c:ser>
          <c:idx val="1"/>
          <c:order val="1"/>
          <c:tx>
            <c:strRef>
              <c:f>Sheet1!$AR$130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Sheet1!$AS$128:$AY$128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Sheet1!$AS$130:$AY$130</c:f>
              <c:numCache>
                <c:formatCode>General</c:formatCode>
                <c:ptCount val="7"/>
                <c:pt idx="0">
                  <c:v>2253521126.7605629</c:v>
                </c:pt>
                <c:pt idx="1">
                  <c:v>1630390478.5196054</c:v>
                </c:pt>
                <c:pt idx="2">
                  <c:v>1592016709.2132745</c:v>
                </c:pt>
                <c:pt idx="3">
                  <c:v>638262944.19576895</c:v>
                </c:pt>
                <c:pt idx="4">
                  <c:v>552692090.08756483</c:v>
                </c:pt>
                <c:pt idx="5">
                  <c:v>506650216.48515731</c:v>
                </c:pt>
                <c:pt idx="6">
                  <c:v>462985191.33291721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BA-4291-AB93-E30C1DA12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33288"/>
        <c:axId val="1202036743"/>
      </c:lineChart>
      <c:catAx>
        <c:axId val="12533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36743"/>
        <c:crosses val="autoZero"/>
        <c:auto val="1"/>
        <c:lblAlgn val="ctr"/>
        <c:lblOffset val="100"/>
        <c:noMultiLvlLbl val="0"/>
      </c:catAx>
      <c:valAx>
        <c:axId val="1202036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3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GFLOPS - Multiplicação por Linha C++ vs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Sheet1!$AR$134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Sheet1!$AS$133:$AY$133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Sheet1!$AS$134:$AY$134</c:f>
              <c:numCache>
                <c:formatCode>General</c:formatCode>
                <c:ptCount val="7"/>
                <c:pt idx="0">
                  <c:v>1907284768.2119205</c:v>
                </c:pt>
                <c:pt idx="1">
                  <c:v>1637599279.4563169</c:v>
                </c:pt>
                <c:pt idx="2">
                  <c:v>1690071446.1690075</c:v>
                </c:pt>
                <c:pt idx="3">
                  <c:v>1858212521.9053686</c:v>
                </c:pt>
                <c:pt idx="4">
                  <c:v>1881870559.5419042</c:v>
                </c:pt>
                <c:pt idx="5">
                  <c:v>1817392203.4949849</c:v>
                </c:pt>
                <c:pt idx="6">
                  <c:v>1849840879.4280562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9-42AD-918E-1DD8EFFB9C91}"/>
            </c:ext>
          </c:extLst>
        </c:ser>
        <c:ser>
          <c:idx val="1"/>
          <c:order val="1"/>
          <c:tx>
            <c:strRef>
              <c:f>Sheet1!$AR$135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Sheet1!$AS$133:$AY$133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Sheet1!$AS$135:$AY$135</c:f>
              <c:numCache>
                <c:formatCode>General</c:formatCode>
                <c:ptCount val="7"/>
                <c:pt idx="0">
                  <c:v>4114285714.2857137</c:v>
                </c:pt>
                <c:pt idx="1">
                  <c:v>4127115146.5125875</c:v>
                </c:pt>
                <c:pt idx="2">
                  <c:v>3506261180.6797857</c:v>
                </c:pt>
                <c:pt idx="3">
                  <c:v>3473599571.1605468</c:v>
                </c:pt>
                <c:pt idx="4">
                  <c:v>3418572919.1748939</c:v>
                </c:pt>
                <c:pt idx="5">
                  <c:v>3308236711.3386536</c:v>
                </c:pt>
                <c:pt idx="6">
                  <c:v>3359023643.7942038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C9-42AD-918E-1DD8EFFB9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119176"/>
        <c:axId val="1767494824"/>
      </c:lineChart>
      <c:catAx>
        <c:axId val="217119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494824"/>
        <c:crosses val="autoZero"/>
        <c:auto val="1"/>
        <c:lblAlgn val="ctr"/>
        <c:lblOffset val="100"/>
        <c:noMultiLvlLbl val="0"/>
      </c:catAx>
      <c:valAx>
        <c:axId val="176749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1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953866</xdr:colOff>
      <xdr:row>2</xdr:row>
      <xdr:rowOff>24717</xdr:rowOff>
    </xdr:from>
    <xdr:to>
      <xdr:col>41</xdr:col>
      <xdr:colOff>159092</xdr:colOff>
      <xdr:row>17</xdr:row>
      <xdr:rowOff>2595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C1AF24-A20F-7908-9291-09DF9DCCE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912571</xdr:colOff>
      <xdr:row>18</xdr:row>
      <xdr:rowOff>97941</xdr:rowOff>
    </xdr:from>
    <xdr:to>
      <xdr:col>41</xdr:col>
      <xdr:colOff>131790</xdr:colOff>
      <xdr:row>33</xdr:row>
      <xdr:rowOff>96649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93824A-D38F-51FA-0ED2-31FA3D0A160C}"/>
            </a:ext>
            <a:ext uri="{147F2762-F138-4A5C-976F-8EAC2B608ADB}">
              <a16:predDERef xmlns:a16="http://schemas.microsoft.com/office/drawing/2014/main" pred="{22C1AF24-A20F-7908-9291-09DF9DCCE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54890</xdr:colOff>
      <xdr:row>39</xdr:row>
      <xdr:rowOff>156705</xdr:rowOff>
    </xdr:from>
    <xdr:to>
      <xdr:col>41</xdr:col>
      <xdr:colOff>235703</xdr:colOff>
      <xdr:row>54</xdr:row>
      <xdr:rowOff>155414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1EBB06-F377-96A9-A7ED-575A350BA512}"/>
            </a:ext>
            <a:ext uri="{147F2762-F138-4A5C-976F-8EAC2B608ADB}">
              <a16:predDERef xmlns:a16="http://schemas.microsoft.com/office/drawing/2014/main" pred="{5693824A-D38F-51FA-0ED2-31FA3D0A1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30409</xdr:colOff>
      <xdr:row>58</xdr:row>
      <xdr:rowOff>130935</xdr:rowOff>
    </xdr:from>
    <xdr:to>
      <xdr:col>41</xdr:col>
      <xdr:colOff>220014</xdr:colOff>
      <xdr:row>73</xdr:row>
      <xdr:rowOff>56881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E217DB-D048-C43A-463D-3EB60F273C75}"/>
            </a:ext>
            <a:ext uri="{147F2762-F138-4A5C-976F-8EAC2B608ADB}">
              <a16:predDERef xmlns:a16="http://schemas.microsoft.com/office/drawing/2014/main" pred="{EA1EBB06-F377-96A9-A7ED-575A350BA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40599</xdr:colOff>
      <xdr:row>76</xdr:row>
      <xdr:rowOff>54547</xdr:rowOff>
    </xdr:from>
    <xdr:to>
      <xdr:col>41</xdr:col>
      <xdr:colOff>209238</xdr:colOff>
      <xdr:row>90</xdr:row>
      <xdr:rowOff>174469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EA410E-6ABF-D09B-C822-F0173EFD1524}"/>
            </a:ext>
            <a:ext uri="{147F2762-F138-4A5C-976F-8EAC2B608ADB}">
              <a16:predDERef xmlns:a16="http://schemas.microsoft.com/office/drawing/2014/main" pred="{32E217DB-D048-C43A-463D-3EB60F273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28575</xdr:colOff>
      <xdr:row>89</xdr:row>
      <xdr:rowOff>38100</xdr:rowOff>
    </xdr:from>
    <xdr:to>
      <xdr:col>58</xdr:col>
      <xdr:colOff>333375</xdr:colOff>
      <xdr:row>104</xdr:row>
      <xdr:rowOff>66675</xdr:rowOff>
    </xdr:to>
    <xdr:graphicFrame macro="">
      <xdr:nvGraphicFramePr>
        <xdr:cNvPr id="40" name="Gráfico 4">
          <a:extLst>
            <a:ext uri="{FF2B5EF4-FFF2-40B4-BE49-F238E27FC236}">
              <a16:creationId xmlns:a16="http://schemas.microsoft.com/office/drawing/2014/main" id="{0D7FDDE0-02A7-6A9F-0AFE-A3FB2C189895}"/>
            </a:ext>
            <a:ext uri="{147F2762-F138-4A5C-976F-8EAC2B608ADB}">
              <a16:predDERef xmlns:a16="http://schemas.microsoft.com/office/drawing/2014/main" pred="{32EA410E-6ABF-D09B-C822-F0173EFD1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666750</xdr:colOff>
      <xdr:row>105</xdr:row>
      <xdr:rowOff>114300</xdr:rowOff>
    </xdr:from>
    <xdr:to>
      <xdr:col>54</xdr:col>
      <xdr:colOff>142875</xdr:colOff>
      <xdr:row>120</xdr:row>
      <xdr:rowOff>85725</xdr:rowOff>
    </xdr:to>
    <xdr:graphicFrame macro="">
      <xdr:nvGraphicFramePr>
        <xdr:cNvPr id="3" name="Gráfico 11">
          <a:extLst>
            <a:ext uri="{FF2B5EF4-FFF2-40B4-BE49-F238E27FC236}">
              <a16:creationId xmlns:a16="http://schemas.microsoft.com/office/drawing/2014/main" id="{392F3546-C26E-8024-031A-DF4431752C78}"/>
            </a:ext>
            <a:ext uri="{147F2762-F138-4A5C-976F-8EAC2B608ADB}">
              <a16:predDERef xmlns:a16="http://schemas.microsoft.com/office/drawing/2014/main" pred="{0D7FDDE0-02A7-6A9F-0AFE-A3FB2C189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266700</xdr:colOff>
      <xdr:row>122</xdr:row>
      <xdr:rowOff>171450</xdr:rowOff>
    </xdr:from>
    <xdr:to>
      <xdr:col>59</xdr:col>
      <xdr:colOff>571500</xdr:colOff>
      <xdr:row>137</xdr:row>
      <xdr:rowOff>142875</xdr:rowOff>
    </xdr:to>
    <xdr:graphicFrame macro="">
      <xdr:nvGraphicFramePr>
        <xdr:cNvPr id="32" name="Gráfico 1">
          <a:extLst>
            <a:ext uri="{FF2B5EF4-FFF2-40B4-BE49-F238E27FC236}">
              <a16:creationId xmlns:a16="http://schemas.microsoft.com/office/drawing/2014/main" id="{1C821DDB-D8CD-45A7-1E83-3452320B2098}"/>
            </a:ext>
            <a:ext uri="{147F2762-F138-4A5C-976F-8EAC2B608ADB}">
              <a16:predDERef xmlns:a16="http://schemas.microsoft.com/office/drawing/2014/main" pred="{392F3546-C26E-8024-031A-DF4431752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314325</xdr:colOff>
      <xdr:row>139</xdr:row>
      <xdr:rowOff>123825</xdr:rowOff>
    </xdr:from>
    <xdr:to>
      <xdr:col>57</xdr:col>
      <xdr:colOff>390525</xdr:colOff>
      <xdr:row>154</xdr:row>
      <xdr:rowOff>152400</xdr:rowOff>
    </xdr:to>
    <xdr:graphicFrame macro="">
      <xdr:nvGraphicFramePr>
        <xdr:cNvPr id="34" name="Gráfico 2">
          <a:extLst>
            <a:ext uri="{FF2B5EF4-FFF2-40B4-BE49-F238E27FC236}">
              <a16:creationId xmlns:a16="http://schemas.microsoft.com/office/drawing/2014/main" id="{E0693F55-A082-6590-DE52-37AF74E215BD}"/>
            </a:ext>
            <a:ext uri="{147F2762-F138-4A5C-976F-8EAC2B608ADB}">
              <a16:predDERef xmlns:a16="http://schemas.microsoft.com/office/drawing/2014/main" pred="{1C821DDB-D8CD-45A7-1E83-3452320B2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EE895-B2ED-4298-B97E-E76ACDFE5A35}">
  <dimension ref="A2:AY160"/>
  <sheetViews>
    <sheetView tabSelected="1" topLeftCell="AM1" zoomScale="176" zoomScaleNormal="118" workbookViewId="0">
      <selection activeCell="AX5" sqref="AX5"/>
    </sheetView>
  </sheetViews>
  <sheetFormatPr defaultRowHeight="14.45"/>
  <cols>
    <col min="2" max="2" width="14.5703125" bestFit="1" customWidth="1"/>
    <col min="3" max="13" width="12.85546875" bestFit="1" customWidth="1"/>
    <col min="14" max="14" width="17.28515625" customWidth="1"/>
    <col min="15" max="15" width="12.5703125" bestFit="1" customWidth="1"/>
    <col min="16" max="16" width="13.85546875" customWidth="1"/>
    <col min="17" max="17" width="13.140625" customWidth="1"/>
    <col min="18" max="18" width="13.42578125" customWidth="1"/>
    <col min="19" max="19" width="13.7109375" customWidth="1"/>
    <col min="20" max="20" width="15.42578125" customWidth="1"/>
    <col min="21" max="21" width="14.7109375" customWidth="1"/>
    <col min="22" max="22" width="15" customWidth="1"/>
    <col min="23" max="23" width="15.85546875" customWidth="1"/>
    <col min="24" max="24" width="14.5703125" customWidth="1"/>
    <col min="25" max="25" width="15.42578125" customWidth="1"/>
    <col min="26" max="26" width="14.85546875" customWidth="1"/>
    <col min="27" max="27" width="17.5703125" customWidth="1"/>
    <col min="28" max="28" width="15.28515625" customWidth="1"/>
    <col min="29" max="29" width="14.7109375" customWidth="1"/>
    <col min="30" max="30" width="13.5703125" customWidth="1"/>
    <col min="31" max="31" width="12.5703125" bestFit="1" customWidth="1"/>
    <col min="32" max="32" width="11.5703125" customWidth="1"/>
    <col min="33" max="33" width="11.42578125" customWidth="1"/>
    <col min="34" max="34" width="11.5703125" customWidth="1"/>
    <col min="35" max="35" width="14.140625" customWidth="1"/>
    <col min="36" max="36" width="11.7109375" customWidth="1"/>
    <col min="37" max="37" width="11" customWidth="1"/>
    <col min="38" max="38" width="13.85546875" customWidth="1"/>
    <col min="43" max="43" width="23.85546875" bestFit="1" customWidth="1"/>
    <col min="44" max="44" width="12.5703125" bestFit="1" customWidth="1"/>
    <col min="45" max="45" width="19.140625" bestFit="1" customWidth="1"/>
    <col min="46" max="46" width="13.28515625" bestFit="1" customWidth="1"/>
    <col min="47" max="47" width="12.5703125" bestFit="1" customWidth="1"/>
    <col min="48" max="48" width="13.28515625" bestFit="1" customWidth="1"/>
    <col min="49" max="49" width="14.7109375" bestFit="1" customWidth="1"/>
    <col min="50" max="50" width="13.28515625" bestFit="1" customWidth="1"/>
    <col min="51" max="51" width="12.42578125" bestFit="1" customWidth="1"/>
  </cols>
  <sheetData>
    <row r="2" spans="2:49" ht="15">
      <c r="B2" s="1"/>
      <c r="C2" s="103" t="s">
        <v>0</v>
      </c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5"/>
      <c r="Q2" s="1"/>
      <c r="AA2" t="s">
        <v>1</v>
      </c>
    </row>
    <row r="3" spans="2:49" ht="15">
      <c r="B3" s="1"/>
      <c r="C3" s="100" t="s">
        <v>2</v>
      </c>
      <c r="D3" s="102"/>
      <c r="E3" s="100" t="s">
        <v>3</v>
      </c>
      <c r="F3" s="102"/>
      <c r="G3" s="100" t="s">
        <v>4</v>
      </c>
      <c r="H3" s="102"/>
      <c r="I3" s="100" t="s">
        <v>5</v>
      </c>
      <c r="J3" s="102"/>
      <c r="K3" s="100" t="s">
        <v>6</v>
      </c>
      <c r="L3" s="102"/>
      <c r="M3" s="100" t="s">
        <v>7</v>
      </c>
      <c r="N3" s="102"/>
      <c r="O3" s="100" t="s">
        <v>8</v>
      </c>
      <c r="P3" s="102"/>
      <c r="Q3" s="1"/>
      <c r="AS3" s="50" t="s">
        <v>9</v>
      </c>
      <c r="AT3" s="60" t="s">
        <v>10</v>
      </c>
      <c r="AU3" s="60"/>
      <c r="AV3" s="61"/>
    </row>
    <row r="4" spans="2:49" ht="15">
      <c r="B4" s="1"/>
      <c r="C4" s="108" t="s">
        <v>11</v>
      </c>
      <c r="D4" s="109"/>
      <c r="E4" s="108" t="s">
        <v>11</v>
      </c>
      <c r="F4" s="109"/>
      <c r="G4" s="108" t="s">
        <v>11</v>
      </c>
      <c r="H4" s="109"/>
      <c r="I4" s="108" t="s">
        <v>11</v>
      </c>
      <c r="J4" s="109"/>
      <c r="K4" s="108" t="s">
        <v>11</v>
      </c>
      <c r="L4" s="109"/>
      <c r="M4" s="108" t="s">
        <v>11</v>
      </c>
      <c r="N4" s="109"/>
      <c r="O4" s="108" t="s">
        <v>11</v>
      </c>
      <c r="P4" s="109"/>
      <c r="Q4" s="1"/>
      <c r="AA4" t="s">
        <v>12</v>
      </c>
      <c r="AB4">
        <v>600</v>
      </c>
      <c r="AC4">
        <v>1000</v>
      </c>
      <c r="AD4">
        <v>1400</v>
      </c>
      <c r="AE4">
        <v>1800</v>
      </c>
      <c r="AF4">
        <v>2200</v>
      </c>
      <c r="AG4">
        <v>2600</v>
      </c>
      <c r="AH4">
        <v>3000</v>
      </c>
      <c r="AS4" s="1"/>
      <c r="AT4" s="1"/>
      <c r="AU4" s="1"/>
      <c r="AV4" s="1"/>
    </row>
    <row r="5" spans="2:49" ht="15">
      <c r="B5" s="88" t="s">
        <v>13</v>
      </c>
      <c r="C5" s="94">
        <v>0.33600000000000002</v>
      </c>
      <c r="D5" s="95"/>
      <c r="E5" s="94">
        <v>2.1110000000000002</v>
      </c>
      <c r="F5" s="95"/>
      <c r="G5" s="94">
        <v>6.5149999999999997</v>
      </c>
      <c r="H5" s="95"/>
      <c r="I5" s="94">
        <v>16.821999999999999</v>
      </c>
      <c r="J5" s="95"/>
      <c r="K5" s="94">
        <v>45.546999999999997</v>
      </c>
      <c r="L5" s="95"/>
      <c r="M5" s="94">
        <v>95.558999999999997</v>
      </c>
      <c r="N5" s="95"/>
      <c r="O5" s="94">
        <v>162.309</v>
      </c>
      <c r="P5" s="95"/>
      <c r="Q5" s="1"/>
      <c r="AA5" t="s">
        <v>14</v>
      </c>
      <c r="AB5">
        <v>0.3448</v>
      </c>
      <c r="AC5">
        <v>1.9359</v>
      </c>
      <c r="AD5">
        <v>6.2842000000000002</v>
      </c>
      <c r="AE5">
        <v>17.4604</v>
      </c>
      <c r="AF5">
        <v>44.712200000000003</v>
      </c>
      <c r="AG5">
        <v>91.578800000000001</v>
      </c>
      <c r="AH5">
        <v>162.03899999999999</v>
      </c>
      <c r="AS5" s="51" t="s">
        <v>15</v>
      </c>
      <c r="AT5" s="52" t="s">
        <v>16</v>
      </c>
      <c r="AU5" s="52" t="s">
        <v>17</v>
      </c>
      <c r="AV5" s="52" t="s">
        <v>18</v>
      </c>
      <c r="AW5" s="53" t="s">
        <v>19</v>
      </c>
    </row>
    <row r="6" spans="2:49">
      <c r="B6" s="89"/>
      <c r="C6" s="94">
        <v>0.51</v>
      </c>
      <c r="D6" s="95"/>
      <c r="E6" s="94">
        <v>1.9670000000000001</v>
      </c>
      <c r="F6" s="95"/>
      <c r="G6" s="94">
        <v>6.2919999999999998</v>
      </c>
      <c r="H6" s="95"/>
      <c r="I6" s="94">
        <v>16.864999999999998</v>
      </c>
      <c r="J6" s="95"/>
      <c r="K6" s="94">
        <v>45.476999999999997</v>
      </c>
      <c r="L6" s="95"/>
      <c r="M6" s="94">
        <v>88.242000000000004</v>
      </c>
      <c r="N6" s="95"/>
      <c r="O6" s="94">
        <v>165.161</v>
      </c>
      <c r="P6" s="95"/>
      <c r="Q6" s="1"/>
      <c r="AA6" t="s">
        <v>20</v>
      </c>
      <c r="AB6">
        <v>0.19170000000000001</v>
      </c>
      <c r="AC6">
        <v>1.2266999999999999</v>
      </c>
      <c r="AD6">
        <v>3.4472</v>
      </c>
      <c r="AE6">
        <v>18.2746</v>
      </c>
      <c r="AF6">
        <v>38.531399999999998</v>
      </c>
      <c r="AG6">
        <v>69.381200000000007</v>
      </c>
      <c r="AH6">
        <v>116.6344</v>
      </c>
      <c r="AS6" s="54" t="s">
        <v>21</v>
      </c>
      <c r="AT6" s="55" t="s">
        <v>22</v>
      </c>
      <c r="AU6" s="55" t="s">
        <v>23</v>
      </c>
      <c r="AV6" s="55">
        <v>512</v>
      </c>
      <c r="AW6" s="56">
        <v>8</v>
      </c>
    </row>
    <row r="7" spans="2:49">
      <c r="B7" s="89"/>
      <c r="C7" s="94">
        <v>0.39300000000000002</v>
      </c>
      <c r="D7" s="95"/>
      <c r="E7" s="94">
        <v>1.9</v>
      </c>
      <c r="F7" s="95"/>
      <c r="G7" s="94">
        <v>6.3929999999999998</v>
      </c>
      <c r="H7" s="95"/>
      <c r="I7" s="94">
        <v>16.353999999999999</v>
      </c>
      <c r="J7" s="95"/>
      <c r="K7" s="94">
        <v>45.792999999999999</v>
      </c>
      <c r="L7" s="95"/>
      <c r="M7" s="94">
        <v>92.539000000000001</v>
      </c>
      <c r="N7" s="95"/>
      <c r="O7" s="94">
        <v>158.04900000000001</v>
      </c>
      <c r="P7" s="95"/>
      <c r="Q7" s="1"/>
      <c r="AS7" s="54" t="s">
        <v>24</v>
      </c>
      <c r="AT7" s="55" t="s">
        <v>22</v>
      </c>
      <c r="AU7" s="55" t="s">
        <v>23</v>
      </c>
      <c r="AV7" s="55">
        <v>512</v>
      </c>
      <c r="AW7" s="56">
        <v>8</v>
      </c>
    </row>
    <row r="8" spans="2:49">
      <c r="B8" s="89"/>
      <c r="C8" s="94">
        <v>0.36499999999999999</v>
      </c>
      <c r="D8" s="95"/>
      <c r="E8" s="94">
        <v>1.871</v>
      </c>
      <c r="F8" s="95"/>
      <c r="G8" s="94">
        <v>6.6820000000000004</v>
      </c>
      <c r="H8" s="95"/>
      <c r="I8" s="94">
        <v>17.38</v>
      </c>
      <c r="J8" s="95"/>
      <c r="K8" s="94">
        <v>44.353000000000002</v>
      </c>
      <c r="L8" s="95"/>
      <c r="M8" s="94">
        <v>90.92</v>
      </c>
      <c r="N8" s="95"/>
      <c r="O8" s="94">
        <v>160.227</v>
      </c>
      <c r="P8" s="95"/>
      <c r="Q8" s="1"/>
      <c r="AS8" s="54" t="s">
        <v>25</v>
      </c>
      <c r="AT8" s="55" t="s">
        <v>26</v>
      </c>
      <c r="AU8" s="55" t="s">
        <v>23</v>
      </c>
      <c r="AV8" s="55">
        <v>4096</v>
      </c>
      <c r="AW8" s="56">
        <v>4</v>
      </c>
    </row>
    <row r="9" spans="2:49">
      <c r="B9" s="89"/>
      <c r="C9" s="94">
        <v>0.37</v>
      </c>
      <c r="D9" s="95"/>
      <c r="E9" s="94">
        <v>1.9359999999999999</v>
      </c>
      <c r="F9" s="95"/>
      <c r="G9" s="94">
        <v>6.6539999999999999</v>
      </c>
      <c r="H9" s="95"/>
      <c r="I9" s="94">
        <v>18.425999999999998</v>
      </c>
      <c r="J9" s="95"/>
      <c r="K9" s="94">
        <v>45.508000000000003</v>
      </c>
      <c r="L9" s="95"/>
      <c r="M9" s="94">
        <v>92.903000000000006</v>
      </c>
      <c r="N9" s="95"/>
      <c r="O9" s="94">
        <v>158.846</v>
      </c>
      <c r="P9" s="95"/>
      <c r="Q9" s="1"/>
      <c r="AS9" s="57" t="s">
        <v>27</v>
      </c>
      <c r="AT9" s="58" t="s">
        <v>28</v>
      </c>
      <c r="AU9" s="58" t="s">
        <v>23</v>
      </c>
      <c r="AV9" s="58">
        <v>196608</v>
      </c>
      <c r="AW9" s="59">
        <v>12</v>
      </c>
    </row>
    <row r="10" spans="2:49">
      <c r="B10" s="89"/>
      <c r="C10" s="94">
        <v>0.30499999999999999</v>
      </c>
      <c r="D10" s="95"/>
      <c r="E10" s="94">
        <v>1.8680000000000001</v>
      </c>
      <c r="F10" s="95"/>
      <c r="G10" s="94">
        <v>6.1710000000000003</v>
      </c>
      <c r="H10" s="95"/>
      <c r="I10" s="94">
        <v>18.254000000000001</v>
      </c>
      <c r="J10" s="95"/>
      <c r="K10" s="94">
        <v>46.012999999999998</v>
      </c>
      <c r="L10" s="95"/>
      <c r="M10" s="94">
        <v>93.489000000000004</v>
      </c>
      <c r="N10" s="95"/>
      <c r="O10" s="94">
        <v>165.655</v>
      </c>
      <c r="P10" s="95"/>
      <c r="Q10" s="1"/>
    </row>
    <row r="11" spans="2:49">
      <c r="B11" s="89"/>
      <c r="C11" s="94">
        <v>0.29099999999999998</v>
      </c>
      <c r="D11" s="95"/>
      <c r="E11" s="94">
        <v>1.9430000000000001</v>
      </c>
      <c r="F11" s="95"/>
      <c r="G11" s="94">
        <v>5.7930000000000001</v>
      </c>
      <c r="H11" s="95"/>
      <c r="I11" s="94">
        <v>18.469000000000001</v>
      </c>
      <c r="J11" s="95"/>
      <c r="K11" s="94">
        <v>43.015999999999998</v>
      </c>
      <c r="L11" s="95"/>
      <c r="M11" s="94">
        <v>94.52</v>
      </c>
      <c r="N11" s="95"/>
      <c r="O11" s="94">
        <v>170.328</v>
      </c>
      <c r="P11" s="95"/>
      <c r="Q11" s="1"/>
    </row>
    <row r="12" spans="2:49">
      <c r="B12" s="89"/>
      <c r="C12" s="94">
        <v>0.29699999999999999</v>
      </c>
      <c r="D12" s="95"/>
      <c r="E12" s="94">
        <v>1.9690000000000001</v>
      </c>
      <c r="F12" s="95"/>
      <c r="G12" s="94">
        <v>6.0039999999999996</v>
      </c>
      <c r="H12" s="95"/>
      <c r="I12" s="94">
        <v>17.831</v>
      </c>
      <c r="J12" s="95"/>
      <c r="K12" s="94">
        <v>45.561999999999998</v>
      </c>
      <c r="L12" s="95"/>
      <c r="M12" s="94">
        <v>87.531999999999996</v>
      </c>
      <c r="N12" s="95"/>
      <c r="O12" s="94">
        <v>160.38200000000001</v>
      </c>
      <c r="P12" s="95"/>
      <c r="Q12" s="1"/>
    </row>
    <row r="13" spans="2:49">
      <c r="B13" s="89"/>
      <c r="C13" s="94">
        <v>0.29399999999999998</v>
      </c>
      <c r="D13" s="95"/>
      <c r="E13" s="94">
        <v>1.8720000000000001</v>
      </c>
      <c r="F13" s="95"/>
      <c r="G13" s="94">
        <v>6.2350000000000003</v>
      </c>
      <c r="H13" s="95"/>
      <c r="I13" s="94">
        <v>16.635000000000002</v>
      </c>
      <c r="J13" s="95"/>
      <c r="K13" s="94">
        <v>45.765999999999998</v>
      </c>
      <c r="L13" s="95"/>
      <c r="M13" s="94">
        <v>92.48</v>
      </c>
      <c r="N13" s="95"/>
      <c r="O13" s="94">
        <v>160.131</v>
      </c>
      <c r="P13" s="95"/>
      <c r="Q13" s="1"/>
    </row>
    <row r="14" spans="2:49">
      <c r="B14" s="90"/>
      <c r="C14" s="96">
        <v>0.28699999999999998</v>
      </c>
      <c r="D14" s="97"/>
      <c r="E14" s="96">
        <v>1.9219999999999999</v>
      </c>
      <c r="F14" s="97"/>
      <c r="G14" s="96">
        <v>6.1029999999999998</v>
      </c>
      <c r="H14" s="97"/>
      <c r="I14" s="96">
        <v>17.568000000000001</v>
      </c>
      <c r="J14" s="97"/>
      <c r="K14" s="96">
        <v>40.087000000000003</v>
      </c>
      <c r="L14" s="97"/>
      <c r="M14" s="96">
        <v>87.603999999999999</v>
      </c>
      <c r="N14" s="97"/>
      <c r="O14" s="96">
        <v>159.30199999999999</v>
      </c>
      <c r="P14" s="97"/>
      <c r="Q14" s="1"/>
    </row>
    <row r="15" spans="2:49">
      <c r="B15" s="8" t="s">
        <v>29</v>
      </c>
      <c r="C15" s="98">
        <f>AVERAGE(C5:D14)</f>
        <v>0.34480000000000005</v>
      </c>
      <c r="D15" s="99"/>
      <c r="E15" s="98">
        <f>AVERAGE(E5:F14)</f>
        <v>1.9359000000000002</v>
      </c>
      <c r="F15" s="99"/>
      <c r="G15" s="98">
        <f>AVERAGE(G5:H14)</f>
        <v>6.2842000000000002</v>
      </c>
      <c r="H15" s="99"/>
      <c r="I15" s="98">
        <f>AVERAGE(I5:I14)</f>
        <v>17.4604</v>
      </c>
      <c r="J15" s="99"/>
      <c r="K15" s="98">
        <f>AVERAGE(K5:K14)</f>
        <v>44.71220000000001</v>
      </c>
      <c r="L15" s="99"/>
      <c r="M15" s="98">
        <f>AVERAGE(M5:N14)</f>
        <v>91.578800000000015</v>
      </c>
      <c r="N15" s="99"/>
      <c r="O15" s="98">
        <f>AVERAGE(O5:P14)</f>
        <v>162.03900000000002</v>
      </c>
      <c r="P15" s="99"/>
      <c r="Q15" s="1"/>
    </row>
    <row r="16" spans="2:49">
      <c r="B16" s="28" t="s">
        <v>30</v>
      </c>
      <c r="C16" s="75">
        <f>STDEV(C5:D14)</f>
        <v>6.9457900918469678E-2</v>
      </c>
      <c r="D16" s="76"/>
      <c r="E16" s="75">
        <f t="shared" ref="E16" si="0">STDEV(E5:F14)</f>
        <v>7.2388535003825069E-2</v>
      </c>
      <c r="F16" s="76"/>
      <c r="G16" s="75">
        <f t="shared" ref="G16" si="1">STDEV(G5:H14)</f>
        <v>0.28441393933646941</v>
      </c>
      <c r="H16" s="76"/>
      <c r="I16" s="75">
        <f t="shared" ref="I16" si="2">STDEV(I5:J14)</f>
        <v>0.77476207100416772</v>
      </c>
      <c r="J16" s="76"/>
      <c r="K16" s="75">
        <f t="shared" ref="K16" si="3">STDEV(K5:L14)</f>
        <v>1.8561179799666696</v>
      </c>
      <c r="L16" s="76"/>
      <c r="M16" s="75">
        <f>STDEV(M5:N14)</f>
        <v>2.8939216298994697</v>
      </c>
      <c r="N16" s="76"/>
      <c r="O16" s="75">
        <f t="shared" ref="O16" si="4">STDEV(O5:P14)</f>
        <v>3.8712434981827508</v>
      </c>
      <c r="P16" s="77"/>
      <c r="Q16" s="1"/>
    </row>
    <row r="17" spans="2:34">
      <c r="B17" s="9" t="s">
        <v>31</v>
      </c>
      <c r="C17" s="78">
        <f>2*600^3/C15</f>
        <v>1252900232.0185614</v>
      </c>
      <c r="D17" s="76"/>
      <c r="E17" s="78">
        <f>2*1000^3/E15</f>
        <v>1033111214.4222325</v>
      </c>
      <c r="F17" s="76"/>
      <c r="G17" s="78">
        <f>2*1400^3/G15</f>
        <v>873301295.31205237</v>
      </c>
      <c r="H17" s="76"/>
      <c r="I17" s="78">
        <f>2*1800^3/I15</f>
        <v>668025932.96831691</v>
      </c>
      <c r="J17" s="76"/>
      <c r="K17" s="78">
        <f>2*2200^3/K15</f>
        <v>476290587.35647082</v>
      </c>
      <c r="L17" s="76"/>
      <c r="M17" s="78">
        <f>2*2600^3/M15</f>
        <v>383844295.84139556</v>
      </c>
      <c r="N17" s="76"/>
      <c r="O17" s="78">
        <f>2*3000^3/O15</f>
        <v>333253105.73380482</v>
      </c>
      <c r="P17" s="110"/>
    </row>
    <row r="20" spans="2:34">
      <c r="AA20" t="s">
        <v>32</v>
      </c>
    </row>
    <row r="21" spans="2:34">
      <c r="C21" s="103" t="s">
        <v>33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5"/>
    </row>
    <row r="22" spans="2:34">
      <c r="B22" s="1"/>
      <c r="C22" s="100" t="s">
        <v>2</v>
      </c>
      <c r="D22" s="101"/>
      <c r="E22" s="102"/>
      <c r="F22" s="100" t="s">
        <v>3</v>
      </c>
      <c r="G22" s="101"/>
      <c r="H22" s="102"/>
      <c r="I22" s="100" t="s">
        <v>4</v>
      </c>
      <c r="J22" s="101"/>
      <c r="K22" s="102"/>
      <c r="L22" s="100" t="s">
        <v>5</v>
      </c>
      <c r="M22" s="101"/>
      <c r="N22" s="102"/>
      <c r="O22" s="100" t="s">
        <v>6</v>
      </c>
      <c r="P22" s="101"/>
      <c r="Q22" s="102"/>
      <c r="R22" s="100" t="s">
        <v>7</v>
      </c>
      <c r="S22" s="101"/>
      <c r="T22" s="102"/>
      <c r="U22" s="100" t="s">
        <v>8</v>
      </c>
      <c r="V22" s="101"/>
      <c r="W22" s="102"/>
      <c r="AA22" t="s">
        <v>12</v>
      </c>
      <c r="AB22">
        <v>600</v>
      </c>
      <c r="AC22">
        <v>1000</v>
      </c>
      <c r="AD22">
        <v>1400</v>
      </c>
      <c r="AE22">
        <v>1800</v>
      </c>
      <c r="AF22">
        <v>2200</v>
      </c>
      <c r="AG22">
        <v>2600</v>
      </c>
      <c r="AH22">
        <v>3000</v>
      </c>
    </row>
    <row r="23" spans="2:34">
      <c r="B23" s="1"/>
      <c r="C23" s="6" t="s">
        <v>11</v>
      </c>
      <c r="D23" s="2" t="s">
        <v>34</v>
      </c>
      <c r="E23" s="7" t="s">
        <v>35</v>
      </c>
      <c r="F23" s="2" t="s">
        <v>11</v>
      </c>
      <c r="G23" s="2" t="s">
        <v>34</v>
      </c>
      <c r="H23" s="2" t="s">
        <v>35</v>
      </c>
      <c r="I23" s="6" t="s">
        <v>11</v>
      </c>
      <c r="J23" s="2" t="s">
        <v>34</v>
      </c>
      <c r="K23" s="2" t="s">
        <v>35</v>
      </c>
      <c r="L23" s="6" t="s">
        <v>11</v>
      </c>
      <c r="M23" s="2" t="s">
        <v>34</v>
      </c>
      <c r="N23" s="2" t="s">
        <v>35</v>
      </c>
      <c r="O23" s="6" t="s">
        <v>11</v>
      </c>
      <c r="P23" s="2" t="s">
        <v>34</v>
      </c>
      <c r="Q23" s="2" t="s">
        <v>35</v>
      </c>
      <c r="R23" s="6" t="s">
        <v>11</v>
      </c>
      <c r="S23" s="2" t="s">
        <v>34</v>
      </c>
      <c r="T23" s="2" t="s">
        <v>35</v>
      </c>
      <c r="U23" s="6" t="s">
        <v>11</v>
      </c>
      <c r="V23" s="2" t="s">
        <v>34</v>
      </c>
      <c r="W23" s="7" t="s">
        <v>35</v>
      </c>
      <c r="AA23" t="s">
        <v>14</v>
      </c>
      <c r="AB23">
        <v>0.22650000000000001</v>
      </c>
      <c r="AC23">
        <v>1.2213000000000001</v>
      </c>
      <c r="AD23">
        <v>3.2471999999999999</v>
      </c>
      <c r="AE23">
        <v>6.2770000000000001</v>
      </c>
      <c r="AF23">
        <v>11.3164</v>
      </c>
      <c r="AG23">
        <v>19.341999999999999</v>
      </c>
      <c r="AH23">
        <v>29.191700000000001</v>
      </c>
    </row>
    <row r="24" spans="2:34">
      <c r="B24" s="88" t="s">
        <v>13</v>
      </c>
      <c r="C24" s="4">
        <v>0.19800000000000001</v>
      </c>
      <c r="D24" s="1">
        <v>244798699</v>
      </c>
      <c r="E24" s="5">
        <v>39724021</v>
      </c>
      <c r="F24" s="1">
        <v>1.111</v>
      </c>
      <c r="G24" s="1">
        <v>1211832443</v>
      </c>
      <c r="H24" s="1">
        <v>303079973</v>
      </c>
      <c r="I24" s="4">
        <v>3.6970000000000001</v>
      </c>
      <c r="J24" s="1">
        <v>3519879601</v>
      </c>
      <c r="K24" s="1">
        <v>1421917378</v>
      </c>
      <c r="L24" s="4">
        <v>18.244</v>
      </c>
      <c r="M24" s="1">
        <v>9057291835</v>
      </c>
      <c r="N24" s="1">
        <v>8247262097</v>
      </c>
      <c r="O24" s="4">
        <v>38.241</v>
      </c>
      <c r="P24" s="1">
        <v>17629578905</v>
      </c>
      <c r="Q24" s="1">
        <v>22955428976</v>
      </c>
      <c r="R24" s="4">
        <v>69.225999999999999</v>
      </c>
      <c r="S24" s="1">
        <v>30880799934</v>
      </c>
      <c r="T24" s="1">
        <v>50855023546</v>
      </c>
      <c r="U24" s="4">
        <v>116.842</v>
      </c>
      <c r="V24" s="1">
        <v>50293605753</v>
      </c>
      <c r="W24" s="5">
        <v>95569233086</v>
      </c>
      <c r="AA24" t="s">
        <v>20</v>
      </c>
      <c r="AB24">
        <v>0.105</v>
      </c>
      <c r="AC24">
        <v>0.48459999999999998</v>
      </c>
      <c r="AD24">
        <v>1.5651999999999999</v>
      </c>
      <c r="AE24">
        <v>3.3578999999999999</v>
      </c>
      <c r="AF24">
        <v>6.2294999999999998</v>
      </c>
      <c r="AG24">
        <v>10.6295</v>
      </c>
      <c r="AH24">
        <v>16.0761</v>
      </c>
    </row>
    <row r="25" spans="2:34">
      <c r="B25" s="89"/>
      <c r="C25" s="4">
        <v>0.187</v>
      </c>
      <c r="D25" s="1">
        <v>244638095</v>
      </c>
      <c r="E25" s="5">
        <v>40476608</v>
      </c>
      <c r="F25" s="1">
        <v>1.163</v>
      </c>
      <c r="G25" s="1">
        <v>1214157677</v>
      </c>
      <c r="H25" s="1">
        <v>290492468</v>
      </c>
      <c r="I25" s="4">
        <v>3.3969999999999998</v>
      </c>
      <c r="J25" s="1">
        <v>3522209298</v>
      </c>
      <c r="K25" s="1">
        <v>1432839883</v>
      </c>
      <c r="L25" s="4">
        <v>18.263999999999999</v>
      </c>
      <c r="M25" s="17">
        <v>9081058311</v>
      </c>
      <c r="N25" s="17">
        <v>8171585520</v>
      </c>
      <c r="O25" s="4">
        <v>38.924999999999997</v>
      </c>
      <c r="P25" s="1">
        <v>17629202901</v>
      </c>
      <c r="Q25" s="1">
        <v>24186554790</v>
      </c>
      <c r="R25" s="4">
        <v>68.834000000000003</v>
      </c>
      <c r="S25" s="1">
        <v>30880852021</v>
      </c>
      <c r="T25" s="1">
        <v>50619029454</v>
      </c>
      <c r="U25" s="4">
        <v>115.867</v>
      </c>
      <c r="V25" s="1">
        <v>50293524142</v>
      </c>
      <c r="W25" s="5">
        <v>96651787490</v>
      </c>
    </row>
    <row r="26" spans="2:34">
      <c r="B26" s="89"/>
      <c r="C26" s="4">
        <v>0.187</v>
      </c>
      <c r="D26" s="1">
        <v>244632066</v>
      </c>
      <c r="E26" s="5">
        <v>39085173</v>
      </c>
      <c r="F26" s="1">
        <v>1.3049999999999999</v>
      </c>
      <c r="G26" s="1">
        <v>1214152858</v>
      </c>
      <c r="H26" s="1">
        <v>275400198</v>
      </c>
      <c r="I26" s="4">
        <v>3.3919999999999999</v>
      </c>
      <c r="J26" s="1">
        <v>3522252387</v>
      </c>
      <c r="K26" s="1">
        <v>1550976609</v>
      </c>
      <c r="L26" s="4">
        <v>18.233000000000001</v>
      </c>
      <c r="M26" s="1">
        <v>9081218605</v>
      </c>
      <c r="N26" s="1">
        <v>7791043822</v>
      </c>
      <c r="O26" s="4">
        <v>38.256999999999998</v>
      </c>
      <c r="P26" s="1">
        <v>17629684070</v>
      </c>
      <c r="Q26" s="1">
        <v>22830108927</v>
      </c>
      <c r="R26" s="4">
        <v>69.073999999999998</v>
      </c>
      <c r="S26" s="1">
        <v>30880671311</v>
      </c>
      <c r="T26" s="1">
        <v>51093327269</v>
      </c>
      <c r="U26" s="4">
        <v>116.006</v>
      </c>
      <c r="V26" s="1">
        <v>50293810652</v>
      </c>
      <c r="W26" s="5">
        <v>95462699046</v>
      </c>
    </row>
    <row r="27" spans="2:34">
      <c r="B27" s="89"/>
      <c r="C27" s="4">
        <v>0.188</v>
      </c>
      <c r="D27" s="1">
        <v>244638847</v>
      </c>
      <c r="E27" s="5">
        <v>42277065</v>
      </c>
      <c r="F27" s="1">
        <v>1.341</v>
      </c>
      <c r="G27" s="1">
        <v>1214169755</v>
      </c>
      <c r="H27" s="1">
        <v>296036321</v>
      </c>
      <c r="I27" s="4">
        <v>3.42</v>
      </c>
      <c r="J27" s="1">
        <v>3522089317</v>
      </c>
      <c r="K27" s="1">
        <v>1545447646</v>
      </c>
      <c r="L27" s="4">
        <v>18.306000000000001</v>
      </c>
      <c r="M27" s="1">
        <v>9081170680</v>
      </c>
      <c r="N27" s="1">
        <v>8363735852</v>
      </c>
      <c r="O27" s="4">
        <v>39.027999999999999</v>
      </c>
      <c r="P27" s="1">
        <v>17628686327</v>
      </c>
      <c r="Q27" s="1">
        <v>23719381689</v>
      </c>
      <c r="R27" s="4">
        <v>69.558000000000007</v>
      </c>
      <c r="S27" s="1">
        <v>30879703826</v>
      </c>
      <c r="T27" s="1">
        <v>51208084848</v>
      </c>
      <c r="U27" s="4">
        <v>116.501</v>
      </c>
      <c r="V27" s="1">
        <v>50293575874</v>
      </c>
      <c r="W27" s="5">
        <v>95548257402</v>
      </c>
      <c r="AA27" s="1"/>
      <c r="AB27" s="1"/>
    </row>
    <row r="28" spans="2:34">
      <c r="B28" s="89"/>
      <c r="C28" s="4">
        <v>0.187</v>
      </c>
      <c r="D28" s="1">
        <v>244635638</v>
      </c>
      <c r="E28" s="5">
        <v>39263352</v>
      </c>
      <c r="F28" s="1">
        <v>1.159</v>
      </c>
      <c r="G28" s="1">
        <v>1214133479</v>
      </c>
      <c r="H28" s="1">
        <v>288139387</v>
      </c>
      <c r="I28" s="4">
        <v>3.4590000000000001</v>
      </c>
      <c r="J28" s="1">
        <v>3522175279</v>
      </c>
      <c r="K28" s="1">
        <v>1546426659</v>
      </c>
      <c r="L28" s="4">
        <v>18.326000000000001</v>
      </c>
      <c r="M28" s="1">
        <v>9080968311</v>
      </c>
      <c r="N28" s="1">
        <v>8693537232</v>
      </c>
      <c r="O28" s="4">
        <v>38.01</v>
      </c>
      <c r="P28" s="1">
        <v>17629763479</v>
      </c>
      <c r="Q28" s="1">
        <v>22454334110</v>
      </c>
      <c r="R28" s="4">
        <v>69.674999999999997</v>
      </c>
      <c r="S28" s="1">
        <v>30879786455</v>
      </c>
      <c r="T28" s="1">
        <v>50755267044</v>
      </c>
      <c r="U28" s="4">
        <v>117.185</v>
      </c>
      <c r="V28" s="1">
        <v>50293105507</v>
      </c>
      <c r="W28" s="5">
        <v>94576814581</v>
      </c>
    </row>
    <row r="29" spans="2:34">
      <c r="B29" s="89"/>
      <c r="C29" s="4">
        <v>0.191</v>
      </c>
      <c r="D29" s="1">
        <v>244638715</v>
      </c>
      <c r="E29" s="5">
        <v>39952100</v>
      </c>
      <c r="F29" s="1">
        <v>1.2549999999999999</v>
      </c>
      <c r="G29" s="1">
        <v>1214139368</v>
      </c>
      <c r="H29" s="1">
        <v>293056988</v>
      </c>
      <c r="I29" s="4">
        <v>3.4140000000000001</v>
      </c>
      <c r="J29" s="1">
        <v>3522260489</v>
      </c>
      <c r="K29" s="1">
        <v>1616794011</v>
      </c>
      <c r="L29" s="4">
        <v>18.245999999999999</v>
      </c>
      <c r="M29" s="1">
        <v>9081294511</v>
      </c>
      <c r="N29" s="1">
        <v>8178482660</v>
      </c>
      <c r="O29" s="4">
        <v>38.564999999999998</v>
      </c>
      <c r="P29" s="1">
        <v>17629549800</v>
      </c>
      <c r="Q29" s="1">
        <v>22781137801</v>
      </c>
      <c r="R29" s="4">
        <v>69.495000000000005</v>
      </c>
      <c r="S29" s="1">
        <v>30880425151</v>
      </c>
      <c r="T29" s="1">
        <v>50750659897</v>
      </c>
      <c r="U29" s="4">
        <v>116.592</v>
      </c>
      <c r="V29" s="1">
        <v>50293786120</v>
      </c>
      <c r="W29" s="5">
        <v>94684157199</v>
      </c>
    </row>
    <row r="30" spans="2:34">
      <c r="B30" s="89"/>
      <c r="C30" s="4">
        <v>0.187</v>
      </c>
      <c r="D30" s="1">
        <v>244638416</v>
      </c>
      <c r="E30" s="5">
        <v>39697777</v>
      </c>
      <c r="F30" s="1">
        <v>1.286</v>
      </c>
      <c r="G30" s="1">
        <v>1214116656</v>
      </c>
      <c r="H30" s="1">
        <v>298961751</v>
      </c>
      <c r="I30" s="4">
        <v>3.3940000000000001</v>
      </c>
      <c r="J30" s="1">
        <v>3522277038</v>
      </c>
      <c r="K30" s="1">
        <v>1467792539</v>
      </c>
      <c r="L30" s="4">
        <v>18.376000000000001</v>
      </c>
      <c r="M30" s="1">
        <v>9081131477</v>
      </c>
      <c r="N30" s="1">
        <v>8561570719</v>
      </c>
      <c r="O30" s="4">
        <v>38.161000000000001</v>
      </c>
      <c r="P30" s="1">
        <v>17629730996</v>
      </c>
      <c r="Q30" s="1">
        <v>22294164778</v>
      </c>
      <c r="R30" s="4">
        <v>69.182000000000002</v>
      </c>
      <c r="S30" s="1">
        <v>30880876442</v>
      </c>
      <c r="T30" s="1">
        <v>50714280854</v>
      </c>
      <c r="U30" s="4">
        <v>116.416</v>
      </c>
      <c r="V30" s="1">
        <v>50293221769</v>
      </c>
      <c r="W30" s="5">
        <v>94740602787</v>
      </c>
    </row>
    <row r="31" spans="2:34">
      <c r="B31" s="89"/>
      <c r="C31" s="4">
        <v>0.19600000000000001</v>
      </c>
      <c r="D31" s="1">
        <v>244647485</v>
      </c>
      <c r="E31" s="5">
        <v>40603983</v>
      </c>
      <c r="F31" s="1">
        <v>1.226</v>
      </c>
      <c r="G31" s="1">
        <v>1214187321</v>
      </c>
      <c r="H31" s="1">
        <v>324786023</v>
      </c>
      <c r="I31" s="4">
        <v>3.452</v>
      </c>
      <c r="J31" s="1">
        <v>3522104738</v>
      </c>
      <c r="K31" s="1">
        <v>1517025195</v>
      </c>
      <c r="L31" s="4">
        <v>18.126000000000001</v>
      </c>
      <c r="M31" s="1">
        <v>9081151084</v>
      </c>
      <c r="N31" s="1">
        <v>8179196836</v>
      </c>
      <c r="O31" s="4">
        <v>38.380000000000003</v>
      </c>
      <c r="P31" s="1">
        <v>17629736636</v>
      </c>
      <c r="Q31" s="1">
        <v>23160866539</v>
      </c>
      <c r="R31" s="4">
        <v>69.207999999999998</v>
      </c>
      <c r="S31" s="1">
        <v>30881171023</v>
      </c>
      <c r="T31" s="1">
        <v>50568076487</v>
      </c>
      <c r="U31" s="4">
        <v>117.497</v>
      </c>
      <c r="V31" s="1">
        <v>50292930926</v>
      </c>
      <c r="W31" s="5">
        <v>94320025764</v>
      </c>
    </row>
    <row r="32" spans="2:34">
      <c r="B32" s="89"/>
      <c r="C32" s="4">
        <v>0.20499999999999999</v>
      </c>
      <c r="D32" s="1">
        <v>244695627</v>
      </c>
      <c r="E32" s="5">
        <v>40638116</v>
      </c>
      <c r="F32" s="1">
        <v>1.175</v>
      </c>
      <c r="G32" s="1">
        <v>1214128204</v>
      </c>
      <c r="H32" s="1">
        <v>327612916</v>
      </c>
      <c r="I32" s="4">
        <v>3.4609999999999999</v>
      </c>
      <c r="J32" s="1">
        <v>3522279530</v>
      </c>
      <c r="K32" s="1">
        <v>1542901047</v>
      </c>
      <c r="L32" s="4">
        <v>18.311</v>
      </c>
      <c r="M32" s="1">
        <v>9081374263</v>
      </c>
      <c r="N32" s="1">
        <v>8291575827</v>
      </c>
      <c r="O32" s="4">
        <v>38.374000000000002</v>
      </c>
      <c r="P32" s="1">
        <v>17629443545</v>
      </c>
      <c r="Q32" s="1">
        <v>22798868432</v>
      </c>
      <c r="R32" s="4">
        <v>69.143000000000001</v>
      </c>
      <c r="S32" s="1">
        <v>30880946665</v>
      </c>
      <c r="T32" s="1">
        <v>51193992216</v>
      </c>
      <c r="U32" s="4">
        <v>116.625</v>
      </c>
      <c r="V32" s="1">
        <v>50293453482</v>
      </c>
      <c r="W32" s="5">
        <v>95778936964</v>
      </c>
    </row>
    <row r="33" spans="2:34">
      <c r="B33" s="90"/>
      <c r="C33" s="4">
        <v>0.191</v>
      </c>
      <c r="D33" s="1">
        <v>244631894</v>
      </c>
      <c r="E33" s="5">
        <v>39450844</v>
      </c>
      <c r="F33" s="1">
        <v>1.246</v>
      </c>
      <c r="G33" s="1">
        <v>1214196257</v>
      </c>
      <c r="H33" s="1">
        <v>263831270</v>
      </c>
      <c r="I33" s="4">
        <v>3.3860000000000001</v>
      </c>
      <c r="J33" s="1">
        <v>3522189077</v>
      </c>
      <c r="K33" s="1">
        <v>1450737462</v>
      </c>
      <c r="L33" s="4">
        <v>18.314</v>
      </c>
      <c r="M33" s="1">
        <v>9081304891</v>
      </c>
      <c r="N33" s="1">
        <v>8403742362</v>
      </c>
      <c r="O33" s="4">
        <v>39.372999999999998</v>
      </c>
      <c r="P33" s="1">
        <v>17628903942</v>
      </c>
      <c r="Q33" s="1">
        <v>22852210649</v>
      </c>
      <c r="R33" s="4">
        <v>70.417000000000002</v>
      </c>
      <c r="S33" s="1">
        <v>30879450191</v>
      </c>
      <c r="T33" s="1">
        <v>51448955127</v>
      </c>
      <c r="U33" s="4">
        <v>116.813</v>
      </c>
      <c r="V33" s="1">
        <v>50293466314</v>
      </c>
      <c r="W33" s="5">
        <v>95635659393</v>
      </c>
      <c r="AC33" s="1"/>
      <c r="AD33" s="1"/>
    </row>
    <row r="34" spans="2:34">
      <c r="B34" s="8" t="s">
        <v>29</v>
      </c>
      <c r="C34" s="15">
        <f t="shared" ref="C34:W34" si="5">AVERAGE(C24:C33)</f>
        <v>0.19170000000000004</v>
      </c>
      <c r="D34" s="15">
        <f>AVERAGE(D24:D33)</f>
        <v>244659548.19999999</v>
      </c>
      <c r="E34" s="16">
        <f t="shared" si="5"/>
        <v>40116903.899999999</v>
      </c>
      <c r="F34" s="15">
        <f t="shared" si="5"/>
        <v>1.2267000000000001</v>
      </c>
      <c r="G34" s="15">
        <f t="shared" si="5"/>
        <v>1213921401.8</v>
      </c>
      <c r="H34" s="15">
        <f t="shared" si="5"/>
        <v>296139729.5</v>
      </c>
      <c r="I34" s="18">
        <f t="shared" si="5"/>
        <v>3.4472</v>
      </c>
      <c r="J34" s="15">
        <f t="shared" si="5"/>
        <v>3521971675.4000001</v>
      </c>
      <c r="K34" s="15">
        <f t="shared" si="5"/>
        <v>1509285842.9000001</v>
      </c>
      <c r="L34" s="18">
        <f t="shared" si="5"/>
        <v>18.2746</v>
      </c>
      <c r="M34" s="15">
        <f t="shared" si="5"/>
        <v>9078796396.7999992</v>
      </c>
      <c r="N34" s="15">
        <f t="shared" si="5"/>
        <v>8288173292.6999998</v>
      </c>
      <c r="O34" s="18">
        <f t="shared" si="5"/>
        <v>38.531400000000005</v>
      </c>
      <c r="P34" s="15">
        <f t="shared" si="5"/>
        <v>17629428060.099998</v>
      </c>
      <c r="Q34" s="15">
        <f t="shared" si="5"/>
        <v>23003305669.099998</v>
      </c>
      <c r="R34" s="18">
        <f t="shared" si="5"/>
        <v>69.381200000000007</v>
      </c>
      <c r="S34" s="15">
        <f t="shared" si="5"/>
        <v>30880468301.900002</v>
      </c>
      <c r="T34" s="15">
        <f t="shared" si="5"/>
        <v>50920669674.199997</v>
      </c>
      <c r="U34" s="18">
        <f t="shared" si="5"/>
        <v>116.6344</v>
      </c>
      <c r="V34" s="15">
        <f t="shared" si="5"/>
        <v>50293448053.900002</v>
      </c>
      <c r="W34" s="16">
        <f t="shared" si="5"/>
        <v>95296817371.199997</v>
      </c>
    </row>
    <row r="35" spans="2:34">
      <c r="B35" s="29" t="s">
        <v>30</v>
      </c>
      <c r="C35" s="31">
        <f>STDEV(C24:C33)</f>
        <v>6.1291652503963909E-3</v>
      </c>
      <c r="D35" s="27">
        <f t="shared" ref="D35:W35" si="6">STDEV(D24:D33)</f>
        <v>52356.938491261855</v>
      </c>
      <c r="E35" s="32">
        <f t="shared" si="6"/>
        <v>936804.91646523366</v>
      </c>
      <c r="F35" s="31">
        <f t="shared" si="6"/>
        <v>7.3474182918597697E-2</v>
      </c>
      <c r="G35" s="27">
        <f t="shared" si="6"/>
        <v>734428.11313305388</v>
      </c>
      <c r="H35" s="25">
        <f t="shared" si="6"/>
        <v>19569472.081906594</v>
      </c>
      <c r="I35" s="27">
        <f t="shared" si="6"/>
        <v>9.233850767691669E-2</v>
      </c>
      <c r="J35" s="27">
        <f t="shared" si="6"/>
        <v>738146.02202563325</v>
      </c>
      <c r="K35" s="25">
        <f t="shared" si="6"/>
        <v>63069593.436683163</v>
      </c>
      <c r="L35" s="27">
        <f t="shared" si="6"/>
        <v>6.8691257732617597E-2</v>
      </c>
      <c r="M35" s="27">
        <f t="shared" si="6"/>
        <v>7556892.5258949716</v>
      </c>
      <c r="N35" s="25">
        <f t="shared" si="6"/>
        <v>245957451.53966975</v>
      </c>
      <c r="O35" s="27">
        <f t="shared" si="6"/>
        <v>0.43809314078172834</v>
      </c>
      <c r="P35" s="27">
        <f t="shared" si="6"/>
        <v>376890.06898223434</v>
      </c>
      <c r="Q35" s="25">
        <f t="shared" si="6"/>
        <v>566489334.22197664</v>
      </c>
      <c r="R35" s="27">
        <f t="shared" si="6"/>
        <v>0.44067039837048311</v>
      </c>
      <c r="S35" s="27">
        <f t="shared" si="6"/>
        <v>603269.77886099089</v>
      </c>
      <c r="T35" s="25">
        <f t="shared" si="6"/>
        <v>295274777.95036721</v>
      </c>
      <c r="U35" s="27">
        <f t="shared" si="6"/>
        <v>0.49141568735417607</v>
      </c>
      <c r="V35" s="27">
        <f t="shared" si="6"/>
        <v>284622.52747316245</v>
      </c>
      <c r="W35" s="25">
        <f t="shared" si="6"/>
        <v>707530870.40639246</v>
      </c>
    </row>
    <row r="36" spans="2:34">
      <c r="B36" s="10" t="s">
        <v>31</v>
      </c>
      <c r="C36" s="78">
        <f>2*600^3/C34</f>
        <v>2253521126.7605629</v>
      </c>
      <c r="D36" s="106"/>
      <c r="E36" s="76"/>
      <c r="F36" s="78">
        <f>2*1000^3/F34</f>
        <v>1630390478.5196054</v>
      </c>
      <c r="G36" s="106"/>
      <c r="H36" s="107"/>
      <c r="I36" s="106">
        <f>2*1400^3/I34</f>
        <v>1592016709.2132745</v>
      </c>
      <c r="J36" s="106"/>
      <c r="K36" s="106"/>
      <c r="L36" s="118">
        <f>2*1800^3/L34</f>
        <v>638262944.19576895</v>
      </c>
      <c r="M36" s="106"/>
      <c r="N36" s="107"/>
      <c r="O36" s="106">
        <f>2*2200^3/O34</f>
        <v>552692090.08756483</v>
      </c>
      <c r="P36" s="106"/>
      <c r="Q36" s="106"/>
      <c r="R36" s="118">
        <f>2*2600^3/R34</f>
        <v>506650216.48515731</v>
      </c>
      <c r="S36" s="106"/>
      <c r="T36" s="107"/>
      <c r="U36" s="106">
        <f>2*3000^3/U34</f>
        <v>462985191.33291721</v>
      </c>
      <c r="V36" s="106"/>
      <c r="W36" s="107"/>
    </row>
    <row r="38" spans="2:34">
      <c r="D38" s="15"/>
    </row>
    <row r="39" spans="2:34">
      <c r="AA39" t="s">
        <v>36</v>
      </c>
    </row>
    <row r="40" spans="2:34">
      <c r="B40" s="3"/>
      <c r="C40" s="111" t="s">
        <v>37</v>
      </c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2:34">
      <c r="B41" s="3"/>
      <c r="C41" s="79" t="s">
        <v>2</v>
      </c>
      <c r="D41" s="80"/>
      <c r="E41" s="79" t="s">
        <v>3</v>
      </c>
      <c r="F41" s="80"/>
      <c r="G41" s="79" t="s">
        <v>4</v>
      </c>
      <c r="H41" s="80"/>
      <c r="I41" s="79" t="s">
        <v>5</v>
      </c>
      <c r="J41" s="80"/>
      <c r="K41" s="79" t="s">
        <v>6</v>
      </c>
      <c r="L41" s="80"/>
      <c r="M41" s="79" t="s">
        <v>7</v>
      </c>
      <c r="N41" s="80"/>
      <c r="O41" s="79" t="s">
        <v>8</v>
      </c>
      <c r="P41" s="80"/>
      <c r="AA41" s="3" t="s">
        <v>12</v>
      </c>
      <c r="AB41" s="3">
        <v>600</v>
      </c>
      <c r="AC41" s="3">
        <v>1000</v>
      </c>
      <c r="AD41" s="3">
        <v>1400</v>
      </c>
      <c r="AE41" s="3">
        <v>1800</v>
      </c>
      <c r="AF41" s="3">
        <v>2200</v>
      </c>
      <c r="AG41" s="3">
        <v>2600</v>
      </c>
      <c r="AH41" s="3">
        <v>3000</v>
      </c>
    </row>
    <row r="42" spans="2:34">
      <c r="B42" s="88" t="s">
        <v>13</v>
      </c>
      <c r="C42" s="86">
        <v>0.192</v>
      </c>
      <c r="D42" s="87"/>
      <c r="E42" s="86">
        <v>1.2569999999999999</v>
      </c>
      <c r="F42" s="87"/>
      <c r="G42" s="86">
        <v>3.2919999999999998</v>
      </c>
      <c r="H42" s="87"/>
      <c r="I42" s="86">
        <v>6.6050000000000004</v>
      </c>
      <c r="J42" s="87"/>
      <c r="K42" s="86">
        <v>11.593999999999999</v>
      </c>
      <c r="L42" s="87"/>
      <c r="M42" s="86">
        <v>21.062999999999999</v>
      </c>
      <c r="N42" s="87"/>
      <c r="O42" s="86">
        <v>31.969000000000001</v>
      </c>
      <c r="P42" s="87"/>
      <c r="AA42" t="s">
        <v>38</v>
      </c>
      <c r="AB42">
        <v>0.19170000000000001</v>
      </c>
      <c r="AC42">
        <v>1.2266999999999999</v>
      </c>
      <c r="AD42">
        <v>3.4472</v>
      </c>
      <c r="AE42">
        <v>18.2746</v>
      </c>
      <c r="AF42">
        <v>38.531399999999998</v>
      </c>
      <c r="AG42">
        <v>69.381200000000007</v>
      </c>
      <c r="AH42">
        <v>116.6344</v>
      </c>
    </row>
    <row r="43" spans="2:34">
      <c r="B43" s="89"/>
      <c r="C43" s="86">
        <v>0.23100000000000001</v>
      </c>
      <c r="D43" s="87"/>
      <c r="E43" s="86">
        <v>1.2230000000000001</v>
      </c>
      <c r="F43" s="87"/>
      <c r="G43" s="86">
        <v>3.3149999999999999</v>
      </c>
      <c r="H43" s="87"/>
      <c r="I43" s="86">
        <v>6.415</v>
      </c>
      <c r="J43" s="87"/>
      <c r="K43" s="86">
        <v>11.509</v>
      </c>
      <c r="L43" s="87"/>
      <c r="M43" s="86">
        <v>20.478999999999999</v>
      </c>
      <c r="N43" s="87"/>
      <c r="O43" s="86">
        <v>28.99</v>
      </c>
      <c r="P43" s="87"/>
      <c r="AA43" t="s">
        <v>39</v>
      </c>
      <c r="AB43">
        <v>0.105</v>
      </c>
      <c r="AC43">
        <v>0.48459999999999998</v>
      </c>
      <c r="AD43">
        <v>1.5651999999999999</v>
      </c>
      <c r="AE43">
        <v>3.3578999999999999</v>
      </c>
      <c r="AF43">
        <v>6.2294999999999998</v>
      </c>
      <c r="AG43">
        <v>10.6295</v>
      </c>
      <c r="AH43">
        <v>16.0761</v>
      </c>
    </row>
    <row r="44" spans="2:34">
      <c r="B44" s="89"/>
      <c r="C44" s="86">
        <v>0.23200000000000001</v>
      </c>
      <c r="D44" s="87"/>
      <c r="E44" s="86">
        <v>1.2150000000000001</v>
      </c>
      <c r="F44" s="87"/>
      <c r="G44" s="86">
        <v>3.1150000000000002</v>
      </c>
      <c r="H44" s="87"/>
      <c r="I44" s="86">
        <v>6.5529999999999999</v>
      </c>
      <c r="J44" s="87"/>
      <c r="K44" s="86">
        <v>12.081</v>
      </c>
      <c r="L44" s="87"/>
      <c r="M44" s="86">
        <v>20.466999999999999</v>
      </c>
      <c r="N44" s="87"/>
      <c r="O44" s="86">
        <v>30.800999999999998</v>
      </c>
      <c r="P44" s="87"/>
    </row>
    <row r="45" spans="2:34">
      <c r="B45" s="89"/>
      <c r="C45" s="86">
        <v>0.25800000000000001</v>
      </c>
      <c r="D45" s="87"/>
      <c r="E45" s="86">
        <v>1.1830000000000001</v>
      </c>
      <c r="F45" s="87"/>
      <c r="G45" s="86">
        <v>3.1720000000000002</v>
      </c>
      <c r="H45" s="87"/>
      <c r="I45" s="86">
        <v>6.4420000000000002</v>
      </c>
      <c r="J45" s="87"/>
      <c r="K45" s="86">
        <v>11.867000000000001</v>
      </c>
      <c r="L45" s="87"/>
      <c r="M45" s="86">
        <v>18.559000000000001</v>
      </c>
      <c r="N45" s="87"/>
      <c r="O45" s="86">
        <v>28.456</v>
      </c>
      <c r="P45" s="87"/>
    </row>
    <row r="46" spans="2:34">
      <c r="B46" s="89"/>
      <c r="C46" s="86">
        <v>0.252</v>
      </c>
      <c r="D46" s="87"/>
      <c r="E46" s="86">
        <v>1.194</v>
      </c>
      <c r="F46" s="87"/>
      <c r="G46" s="86">
        <v>3.3260000000000001</v>
      </c>
      <c r="H46" s="87"/>
      <c r="I46" s="86">
        <v>6.6210000000000004</v>
      </c>
      <c r="J46" s="87"/>
      <c r="K46" s="86">
        <v>10.842000000000001</v>
      </c>
      <c r="L46" s="87"/>
      <c r="M46" s="86">
        <v>18.652000000000001</v>
      </c>
      <c r="N46" s="87"/>
      <c r="O46" s="86">
        <v>28.52</v>
      </c>
      <c r="P46" s="87"/>
    </row>
    <row r="47" spans="2:34">
      <c r="B47" s="89"/>
      <c r="C47" s="86">
        <v>0.23</v>
      </c>
      <c r="D47" s="87"/>
      <c r="E47" s="86">
        <v>1.27</v>
      </c>
      <c r="F47" s="87"/>
      <c r="G47" s="86">
        <v>3.246</v>
      </c>
      <c r="H47" s="87"/>
      <c r="I47" s="86">
        <v>6.0369999999999999</v>
      </c>
      <c r="J47" s="87"/>
      <c r="K47" s="86">
        <v>11.288</v>
      </c>
      <c r="L47" s="87"/>
      <c r="M47" s="86">
        <v>18.63</v>
      </c>
      <c r="N47" s="87"/>
      <c r="O47" s="86">
        <v>28.657</v>
      </c>
      <c r="P47" s="87"/>
    </row>
    <row r="48" spans="2:34">
      <c r="B48" s="89"/>
      <c r="C48" s="86">
        <v>0.223</v>
      </c>
      <c r="D48" s="87"/>
      <c r="E48" s="86">
        <v>1.2430000000000001</v>
      </c>
      <c r="F48" s="87"/>
      <c r="G48" s="86">
        <v>3.258</v>
      </c>
      <c r="H48" s="87"/>
      <c r="I48" s="86">
        <v>6.0570000000000004</v>
      </c>
      <c r="J48" s="87"/>
      <c r="K48" s="86">
        <v>11.090999999999999</v>
      </c>
      <c r="L48" s="87"/>
      <c r="M48" s="86">
        <v>19.513999999999999</v>
      </c>
      <c r="N48" s="87"/>
      <c r="O48" s="86">
        <v>28.446999999999999</v>
      </c>
      <c r="P48" s="87"/>
    </row>
    <row r="49" spans="2:34">
      <c r="B49" s="89"/>
      <c r="C49" s="86">
        <v>0.224</v>
      </c>
      <c r="D49" s="87"/>
      <c r="E49" s="86">
        <v>1.2090000000000001</v>
      </c>
      <c r="F49" s="87"/>
      <c r="G49" s="86">
        <v>3.2549999999999999</v>
      </c>
      <c r="H49" s="87"/>
      <c r="I49" s="86">
        <v>6.1760000000000002</v>
      </c>
      <c r="J49" s="87"/>
      <c r="K49" s="86">
        <v>11.108000000000001</v>
      </c>
      <c r="L49" s="87"/>
      <c r="M49" s="86">
        <v>18.751000000000001</v>
      </c>
      <c r="N49" s="87"/>
      <c r="O49" s="86">
        <v>28.579000000000001</v>
      </c>
      <c r="P49" s="87"/>
    </row>
    <row r="50" spans="2:34">
      <c r="B50" s="89"/>
      <c r="C50" s="86">
        <v>0.215</v>
      </c>
      <c r="D50" s="87"/>
      <c r="E50" s="86">
        <v>1.2110000000000001</v>
      </c>
      <c r="F50" s="87"/>
      <c r="G50" s="86">
        <v>3.2469999999999999</v>
      </c>
      <c r="H50" s="87"/>
      <c r="I50" s="86">
        <v>6.093</v>
      </c>
      <c r="J50" s="87"/>
      <c r="K50" s="86">
        <v>11.54</v>
      </c>
      <c r="L50" s="87"/>
      <c r="M50" s="86">
        <v>18.710999999999999</v>
      </c>
      <c r="N50" s="87"/>
      <c r="O50" s="86">
        <v>28.742999999999999</v>
      </c>
      <c r="P50" s="87"/>
    </row>
    <row r="51" spans="2:34">
      <c r="B51" s="90"/>
      <c r="C51" s="121">
        <v>0.20799999999999999</v>
      </c>
      <c r="D51" s="122"/>
      <c r="E51" s="121">
        <v>1.208</v>
      </c>
      <c r="F51" s="122"/>
      <c r="G51" s="121">
        <v>3.246</v>
      </c>
      <c r="H51" s="122"/>
      <c r="I51" s="121">
        <v>5.7709999999999999</v>
      </c>
      <c r="J51" s="122"/>
      <c r="K51" s="121">
        <v>10.244</v>
      </c>
      <c r="L51" s="122"/>
      <c r="M51" s="121">
        <v>18.594000000000001</v>
      </c>
      <c r="N51" s="122"/>
      <c r="O51" s="121">
        <v>28.754999999999999</v>
      </c>
      <c r="P51" s="122"/>
    </row>
    <row r="52" spans="2:34">
      <c r="B52" s="12" t="s">
        <v>29</v>
      </c>
      <c r="C52" s="119">
        <f>AVERAGE(C42:D51)</f>
        <v>0.22650000000000001</v>
      </c>
      <c r="D52" s="120"/>
      <c r="E52" s="119">
        <f>AVERAGE(E42:F51)</f>
        <v>1.2213000000000001</v>
      </c>
      <c r="F52" s="120"/>
      <c r="G52" s="119">
        <f t="shared" ref="G52" si="7">AVERAGE(G42:H51)</f>
        <v>3.2471999999999994</v>
      </c>
      <c r="H52" s="120"/>
      <c r="I52" s="119">
        <f t="shared" ref="I52" si="8">AVERAGE(I42:J51)</f>
        <v>6.277000000000001</v>
      </c>
      <c r="J52" s="120"/>
      <c r="K52" s="119">
        <f>AVERAGE(K42:L51)</f>
        <v>11.316399999999998</v>
      </c>
      <c r="L52" s="120"/>
      <c r="M52" s="119">
        <f t="shared" ref="M52:O52" si="9">AVERAGE(M42:N51)</f>
        <v>19.342000000000002</v>
      </c>
      <c r="N52" s="120"/>
      <c r="O52" s="119">
        <f t="shared" si="9"/>
        <v>29.191700000000004</v>
      </c>
      <c r="P52" s="120"/>
    </row>
    <row r="53" spans="2:34">
      <c r="B53" s="29" t="s">
        <v>30</v>
      </c>
      <c r="C53" s="123">
        <f>STDEV(C42:D51)</f>
        <v>1.9403607911932259E-2</v>
      </c>
      <c r="D53" s="124"/>
      <c r="E53" s="123">
        <f t="shared" ref="E53" si="10">STDEV(E42:F51)</f>
        <v>2.7499696968027353E-2</v>
      </c>
      <c r="F53" s="124"/>
      <c r="G53" s="123">
        <f t="shared" ref="G53" si="11">STDEV(G42:H51)</f>
        <v>6.33557854939511E-2</v>
      </c>
      <c r="H53" s="124"/>
      <c r="I53" s="123">
        <f t="shared" ref="I53" si="12">STDEV(I42:J51)</f>
        <v>0.2895318059672663</v>
      </c>
      <c r="J53" s="124"/>
      <c r="K53" s="123">
        <f t="shared" ref="K53" si="13">STDEV(K42:L51)</f>
        <v>0.52936716936357131</v>
      </c>
      <c r="L53" s="124"/>
      <c r="M53" s="123">
        <f t="shared" ref="M53" si="14">STDEV(M42:N51)</f>
        <v>0.96912893305735515</v>
      </c>
      <c r="N53" s="124"/>
      <c r="O53" s="123">
        <f t="shared" ref="O53" si="15">STDEV(O42:P51)</f>
        <v>1.1992720986776384</v>
      </c>
      <c r="P53" s="124"/>
    </row>
    <row r="54" spans="2:34">
      <c r="B54" s="11" t="s">
        <v>31</v>
      </c>
      <c r="C54" s="78">
        <f>2*600^3/C52</f>
        <v>1907284768.2119205</v>
      </c>
      <c r="D54" s="110"/>
      <c r="E54" s="78">
        <f>2*1000^3/E52</f>
        <v>1637599279.4563169</v>
      </c>
      <c r="F54" s="110"/>
      <c r="G54" s="78">
        <f>2*1400^3/G52</f>
        <v>1690071446.1690075</v>
      </c>
      <c r="H54" s="110"/>
      <c r="I54" s="78">
        <f>2*1800^3/I52</f>
        <v>1858212521.9053686</v>
      </c>
      <c r="J54" s="110"/>
      <c r="K54" s="78">
        <f>2*2200^3/K52</f>
        <v>1881870559.5419042</v>
      </c>
      <c r="L54" s="110"/>
      <c r="M54" s="78">
        <f>2*2600^3/M52</f>
        <v>1817392203.4949849</v>
      </c>
      <c r="N54" s="110"/>
      <c r="O54" s="78">
        <f>2*3000^3/O52</f>
        <v>1849840879.4280562</v>
      </c>
      <c r="P54" s="110"/>
    </row>
    <row r="58" spans="2:34">
      <c r="B58" s="1"/>
      <c r="C58" s="103" t="s">
        <v>40</v>
      </c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5"/>
    </row>
    <row r="59" spans="2:34">
      <c r="B59" s="1"/>
      <c r="C59" s="100" t="s">
        <v>41</v>
      </c>
      <c r="D59" s="101"/>
      <c r="E59" s="102"/>
      <c r="F59" s="100" t="s">
        <v>3</v>
      </c>
      <c r="G59" s="101"/>
      <c r="H59" s="102"/>
      <c r="I59" s="100" t="s">
        <v>4</v>
      </c>
      <c r="J59" s="101"/>
      <c r="K59" s="102"/>
      <c r="L59" s="100" t="s">
        <v>5</v>
      </c>
      <c r="M59" s="101"/>
      <c r="N59" s="102"/>
      <c r="O59" s="100" t="s">
        <v>6</v>
      </c>
      <c r="P59" s="101"/>
      <c r="Q59" s="102"/>
      <c r="R59" s="100" t="s">
        <v>7</v>
      </c>
      <c r="S59" s="101"/>
      <c r="T59" s="102"/>
      <c r="U59" s="100" t="s">
        <v>8</v>
      </c>
      <c r="V59" s="101"/>
      <c r="W59" s="102"/>
      <c r="AA59" t="s">
        <v>42</v>
      </c>
      <c r="AH59" s="3"/>
    </row>
    <row r="60" spans="2:34">
      <c r="B60" s="1"/>
      <c r="C60" s="6" t="s">
        <v>11</v>
      </c>
      <c r="D60" s="2" t="s">
        <v>34</v>
      </c>
      <c r="E60" s="7" t="s">
        <v>35</v>
      </c>
      <c r="F60" s="2" t="s">
        <v>11</v>
      </c>
      <c r="G60" s="2" t="s">
        <v>34</v>
      </c>
      <c r="H60" s="2" t="s">
        <v>35</v>
      </c>
      <c r="I60" s="6" t="s">
        <v>11</v>
      </c>
      <c r="J60" s="2" t="s">
        <v>34</v>
      </c>
      <c r="K60" s="2" t="s">
        <v>35</v>
      </c>
      <c r="L60" s="6" t="s">
        <v>11</v>
      </c>
      <c r="M60" s="2" t="s">
        <v>34</v>
      </c>
      <c r="N60" s="2" t="s">
        <v>35</v>
      </c>
      <c r="O60" s="6" t="s">
        <v>11</v>
      </c>
      <c r="P60" s="2" t="s">
        <v>34</v>
      </c>
      <c r="Q60" s="2" t="s">
        <v>35</v>
      </c>
      <c r="R60" s="6" t="s">
        <v>11</v>
      </c>
      <c r="S60" s="2" t="s">
        <v>34</v>
      </c>
      <c r="T60" s="2" t="s">
        <v>35</v>
      </c>
      <c r="U60" s="6" t="s">
        <v>11</v>
      </c>
      <c r="V60" s="2" t="s">
        <v>34</v>
      </c>
      <c r="W60" s="7" t="s">
        <v>35</v>
      </c>
    </row>
    <row r="61" spans="2:34">
      <c r="B61" s="88" t="s">
        <v>13</v>
      </c>
      <c r="C61" s="4">
        <v>0.108</v>
      </c>
      <c r="D61" s="1">
        <v>27110625</v>
      </c>
      <c r="E61" s="5">
        <v>56796804</v>
      </c>
      <c r="F61" s="1">
        <v>0.48499999999999999</v>
      </c>
      <c r="G61" s="1">
        <v>125739853</v>
      </c>
      <c r="H61" s="1">
        <v>261223761</v>
      </c>
      <c r="I61" s="4">
        <v>1.665</v>
      </c>
      <c r="J61" s="1">
        <v>346100155</v>
      </c>
      <c r="K61" s="1">
        <v>689030834</v>
      </c>
      <c r="L61" s="4">
        <v>3.351</v>
      </c>
      <c r="M61" s="1">
        <v>745262214</v>
      </c>
      <c r="N61" s="1">
        <v>1439267367</v>
      </c>
      <c r="O61" s="4">
        <v>6.181</v>
      </c>
      <c r="P61" s="1">
        <v>2073837872</v>
      </c>
      <c r="Q61" s="1">
        <v>2565695060</v>
      </c>
      <c r="R61" s="4">
        <v>10.567</v>
      </c>
      <c r="S61" s="1">
        <v>4412821250</v>
      </c>
      <c r="T61" s="1">
        <v>4157815527</v>
      </c>
      <c r="U61" s="4">
        <v>16.84</v>
      </c>
      <c r="V61" s="1">
        <v>6780619776</v>
      </c>
      <c r="W61" s="5">
        <v>6303171956</v>
      </c>
      <c r="AA61" s="3" t="s">
        <v>12</v>
      </c>
      <c r="AB61" s="3">
        <v>4096</v>
      </c>
      <c r="AC61" s="3">
        <v>6144</v>
      </c>
      <c r="AD61" s="3">
        <v>8192</v>
      </c>
      <c r="AE61" s="3">
        <v>10240</v>
      </c>
      <c r="AF61" s="3"/>
      <c r="AG61" s="3"/>
    </row>
    <row r="62" spans="2:34">
      <c r="B62" s="89"/>
      <c r="C62" s="4">
        <v>0.112</v>
      </c>
      <c r="D62" s="1">
        <v>27108905</v>
      </c>
      <c r="E62" s="5">
        <v>56791996</v>
      </c>
      <c r="F62" s="1">
        <v>0.48499999999999999</v>
      </c>
      <c r="G62" s="1">
        <v>125672918</v>
      </c>
      <c r="H62" s="1">
        <v>261181893</v>
      </c>
      <c r="I62" s="4">
        <v>1.681</v>
      </c>
      <c r="J62" s="1">
        <v>345944316</v>
      </c>
      <c r="K62" s="1">
        <v>690172730</v>
      </c>
      <c r="L62" s="4">
        <v>3.3580000000000001</v>
      </c>
      <c r="M62" s="17">
        <v>744293672</v>
      </c>
      <c r="N62" s="17">
        <v>1438632418</v>
      </c>
      <c r="O62" s="4">
        <v>6.1769999999999996</v>
      </c>
      <c r="P62" s="1">
        <v>2073780326</v>
      </c>
      <c r="Q62" s="1">
        <v>2565241556</v>
      </c>
      <c r="R62" s="4">
        <v>11.042</v>
      </c>
      <c r="S62" s="1">
        <v>4412713149</v>
      </c>
      <c r="T62" s="1">
        <v>4132985213</v>
      </c>
      <c r="U62" s="4">
        <v>15.945</v>
      </c>
      <c r="V62" s="1">
        <v>6780641781</v>
      </c>
      <c r="W62" s="5">
        <v>6342622755</v>
      </c>
      <c r="AA62" t="s">
        <v>39</v>
      </c>
      <c r="AB62" s="43">
        <v>40.665399999999998</v>
      </c>
      <c r="AC62" s="43">
        <v>138.21440000000001</v>
      </c>
      <c r="AD62" s="43">
        <v>331.43619999999999</v>
      </c>
      <c r="AE62" s="43">
        <v>670.69759999999997</v>
      </c>
    </row>
    <row r="63" spans="2:34">
      <c r="B63" s="89"/>
      <c r="C63" s="4">
        <v>0.105</v>
      </c>
      <c r="D63" s="1">
        <v>27109692</v>
      </c>
      <c r="E63" s="5">
        <v>57153974</v>
      </c>
      <c r="F63" s="1">
        <v>0.48899999999999999</v>
      </c>
      <c r="G63" s="1">
        <v>125673453</v>
      </c>
      <c r="H63" s="1">
        <v>261185784</v>
      </c>
      <c r="I63" s="4">
        <v>1.542</v>
      </c>
      <c r="J63" s="1">
        <v>345935169</v>
      </c>
      <c r="K63" s="1">
        <v>702174326</v>
      </c>
      <c r="L63" s="4">
        <v>3.3620000000000001</v>
      </c>
      <c r="M63" s="1">
        <v>744288655</v>
      </c>
      <c r="N63" s="1">
        <v>1437116379</v>
      </c>
      <c r="O63" s="4">
        <v>6.1829999999999998</v>
      </c>
      <c r="P63" s="1">
        <v>2073657405</v>
      </c>
      <c r="Q63" s="1">
        <v>566505621</v>
      </c>
      <c r="R63" s="4">
        <v>10.307</v>
      </c>
      <c r="S63" s="1">
        <v>4412863040</v>
      </c>
      <c r="T63" s="1">
        <v>4170062380</v>
      </c>
      <c r="U63" s="4">
        <v>16.079999999999998</v>
      </c>
      <c r="V63" s="1">
        <v>6780650756</v>
      </c>
      <c r="W63" s="5">
        <v>6335494578</v>
      </c>
      <c r="AA63" t="s">
        <v>43</v>
      </c>
      <c r="AB63">
        <f>AVERAGE(C110,F110,I110)</f>
        <v>27.737533333333332</v>
      </c>
      <c r="AC63">
        <f>AVERAGE(O110,R110,L110)</f>
        <v>94.714000000000013</v>
      </c>
      <c r="AD63">
        <f>AVERAGE(U110,X110,AA110)</f>
        <v>272.52733333333333</v>
      </c>
      <c r="AE63">
        <f>AVERAGE(AD110,AG110,AJ110)</f>
        <v>442.53770000000003</v>
      </c>
    </row>
    <row r="64" spans="2:34">
      <c r="B64" s="89"/>
      <c r="C64" s="4">
        <v>0.10299999999999999</v>
      </c>
      <c r="D64" s="1">
        <v>27109813</v>
      </c>
      <c r="E64" s="5">
        <v>57173351</v>
      </c>
      <c r="F64" s="1">
        <v>0.48299999999999998</v>
      </c>
      <c r="G64" s="1">
        <v>125671221</v>
      </c>
      <c r="H64" s="1">
        <v>261310188</v>
      </c>
      <c r="I64" s="4">
        <v>1.534</v>
      </c>
      <c r="J64" s="1">
        <v>345936690</v>
      </c>
      <c r="K64" s="1">
        <v>702396869</v>
      </c>
      <c r="L64" s="4">
        <v>3.3570000000000002</v>
      </c>
      <c r="M64" s="1">
        <v>744298531</v>
      </c>
      <c r="N64" s="1">
        <v>1438758356</v>
      </c>
      <c r="O64" s="4">
        <v>6.181</v>
      </c>
      <c r="P64" s="1">
        <v>2073777982</v>
      </c>
      <c r="Q64" s="1">
        <v>2566391125</v>
      </c>
      <c r="R64" s="4">
        <v>10.294</v>
      </c>
      <c r="S64" s="1">
        <v>4412880237</v>
      </c>
      <c r="T64" s="1">
        <v>4169892372</v>
      </c>
      <c r="U64" s="4">
        <v>16.099</v>
      </c>
      <c r="V64" s="1">
        <v>6780640185</v>
      </c>
      <c r="W64" s="5">
        <v>6336179385</v>
      </c>
    </row>
    <row r="65" spans="2:39">
      <c r="B65" s="89"/>
      <c r="C65" s="4">
        <v>0.10299999999999999</v>
      </c>
      <c r="D65" s="1">
        <v>27109956</v>
      </c>
      <c r="E65" s="5">
        <v>57194399</v>
      </c>
      <c r="F65" s="1">
        <v>0.48</v>
      </c>
      <c r="G65" s="1">
        <v>125671065</v>
      </c>
      <c r="H65" s="1">
        <v>261299964</v>
      </c>
      <c r="I65" s="4">
        <v>1.5389999999999999</v>
      </c>
      <c r="J65" s="1">
        <v>345937155</v>
      </c>
      <c r="K65" s="1">
        <v>702127821</v>
      </c>
      <c r="L65" s="4">
        <v>3.3580000000000001</v>
      </c>
      <c r="M65" s="1">
        <v>744291685</v>
      </c>
      <c r="N65" s="1">
        <v>1439732366</v>
      </c>
      <c r="O65" s="4">
        <v>6.4480000000000004</v>
      </c>
      <c r="P65" s="1">
        <v>2073305155</v>
      </c>
      <c r="Q65" s="1">
        <v>2537886483</v>
      </c>
      <c r="R65" s="4">
        <v>10.468999999999999</v>
      </c>
      <c r="S65" s="1">
        <v>4412807647</v>
      </c>
      <c r="T65" s="1">
        <v>4154485356</v>
      </c>
      <c r="U65" s="4">
        <v>16.363</v>
      </c>
      <c r="V65" s="1">
        <v>6780631775</v>
      </c>
      <c r="W65" s="5">
        <v>6316161896</v>
      </c>
    </row>
    <row r="66" spans="2:39">
      <c r="B66" s="89"/>
      <c r="C66" s="4">
        <v>0.104</v>
      </c>
      <c r="D66" s="1">
        <v>27110261</v>
      </c>
      <c r="E66" s="5">
        <v>57156771</v>
      </c>
      <c r="F66" s="1">
        <v>0.48499999999999999</v>
      </c>
      <c r="G66" s="1">
        <v>125670566</v>
      </c>
      <c r="H66" s="1">
        <v>260970987</v>
      </c>
      <c r="I66" s="4">
        <v>1.538</v>
      </c>
      <c r="J66" s="1">
        <v>345933124</v>
      </c>
      <c r="K66" s="1">
        <v>702300453</v>
      </c>
      <c r="L66" s="4">
        <v>3.3559999999999999</v>
      </c>
      <c r="M66" s="1">
        <v>744299815</v>
      </c>
      <c r="N66" s="1">
        <v>1437757146</v>
      </c>
      <c r="O66" s="4">
        <v>6.1920000000000002</v>
      </c>
      <c r="P66" s="1">
        <v>2073780073</v>
      </c>
      <c r="Q66" s="1">
        <v>2564506357</v>
      </c>
      <c r="R66" s="4">
        <v>10.298</v>
      </c>
      <c r="S66" s="1">
        <v>4412885449</v>
      </c>
      <c r="T66" s="1">
        <v>4172870286</v>
      </c>
      <c r="U66" s="4">
        <v>15.88</v>
      </c>
      <c r="V66" s="1">
        <v>6780651771</v>
      </c>
      <c r="W66" s="5">
        <v>6344679857</v>
      </c>
    </row>
    <row r="67" spans="2:39">
      <c r="B67" s="89"/>
      <c r="C67" s="4">
        <v>0.104</v>
      </c>
      <c r="D67" s="1">
        <v>27110053</v>
      </c>
      <c r="E67" s="5">
        <v>57186892</v>
      </c>
      <c r="F67" s="1">
        <v>0.48399999999999999</v>
      </c>
      <c r="G67" s="1">
        <v>125670433</v>
      </c>
      <c r="H67" s="1">
        <v>261065046</v>
      </c>
      <c r="I67" s="4">
        <v>1.5409999999999999</v>
      </c>
      <c r="J67" s="1">
        <v>345937663</v>
      </c>
      <c r="K67" s="1">
        <v>702142352</v>
      </c>
      <c r="L67" s="4">
        <v>3.3570000000000002</v>
      </c>
      <c r="M67" s="1">
        <v>744293452</v>
      </c>
      <c r="N67" s="1">
        <v>1439206311</v>
      </c>
      <c r="O67" s="4">
        <v>6.1870000000000003</v>
      </c>
      <c r="P67" s="1">
        <v>2073715999</v>
      </c>
      <c r="Q67" s="1">
        <v>2567932971</v>
      </c>
      <c r="R67" s="4">
        <v>10.292999999999999</v>
      </c>
      <c r="S67" s="1">
        <v>4412845122</v>
      </c>
      <c r="T67" s="1">
        <v>4166445265</v>
      </c>
      <c r="U67" s="4">
        <v>15.901</v>
      </c>
      <c r="V67" s="1">
        <v>6780636688</v>
      </c>
      <c r="W67" s="5">
        <v>6339414321</v>
      </c>
    </row>
    <row r="68" spans="2:39">
      <c r="B68" s="89"/>
      <c r="C68" s="4">
        <v>0.105</v>
      </c>
      <c r="D68" s="1">
        <v>27110015</v>
      </c>
      <c r="E68" s="5">
        <v>57054458</v>
      </c>
      <c r="F68" s="1">
        <v>0.48799999999999999</v>
      </c>
      <c r="G68" s="1">
        <v>125670583</v>
      </c>
      <c r="H68" s="1">
        <v>260729024</v>
      </c>
      <c r="I68" s="4">
        <v>1.532</v>
      </c>
      <c r="J68" s="1">
        <v>345937992</v>
      </c>
      <c r="K68" s="1">
        <v>702506874</v>
      </c>
      <c r="L68" s="4">
        <v>3.371</v>
      </c>
      <c r="M68" s="1">
        <v>744292087</v>
      </c>
      <c r="N68" s="1">
        <v>1437903222</v>
      </c>
      <c r="O68" s="4">
        <v>6.1790000000000003</v>
      </c>
      <c r="P68" s="1">
        <v>2073823625</v>
      </c>
      <c r="Q68" s="1">
        <v>2565027748</v>
      </c>
      <c r="R68" s="4">
        <v>10.314</v>
      </c>
      <c r="S68" s="1">
        <v>4412884629</v>
      </c>
      <c r="T68" s="1">
        <v>4170087799</v>
      </c>
      <c r="U68" s="4">
        <v>15.88</v>
      </c>
      <c r="V68" s="1">
        <v>6780640671</v>
      </c>
      <c r="W68" s="5">
        <v>6343498006</v>
      </c>
    </row>
    <row r="69" spans="2:39">
      <c r="B69" s="89"/>
      <c r="C69" s="4">
        <v>0.10199999999999999</v>
      </c>
      <c r="D69" s="1">
        <v>27109375</v>
      </c>
      <c r="E69" s="5">
        <v>56954730</v>
      </c>
      <c r="F69" s="1">
        <v>0.48299999999999998</v>
      </c>
      <c r="G69" s="1">
        <v>125670948</v>
      </c>
      <c r="H69" s="1">
        <v>261201245</v>
      </c>
      <c r="I69" s="4">
        <v>1.538</v>
      </c>
      <c r="J69" s="1">
        <v>345935105</v>
      </c>
      <c r="K69" s="1">
        <v>701994334</v>
      </c>
      <c r="L69" s="4">
        <v>3.359</v>
      </c>
      <c r="M69" s="1">
        <v>744288172</v>
      </c>
      <c r="N69" s="1">
        <v>1440453480</v>
      </c>
      <c r="O69" s="4">
        <v>6.1790000000000003</v>
      </c>
      <c r="P69" s="1">
        <v>2073816572</v>
      </c>
      <c r="Q69" s="1">
        <v>2560609453</v>
      </c>
      <c r="R69" s="4">
        <v>11.336</v>
      </c>
      <c r="S69" s="1">
        <v>4412640982</v>
      </c>
      <c r="T69" s="1">
        <v>4131402265</v>
      </c>
      <c r="U69" s="4">
        <v>15.867000000000001</v>
      </c>
      <c r="V69" s="1">
        <v>6780642705</v>
      </c>
      <c r="W69" s="5">
        <v>6348918908</v>
      </c>
    </row>
    <row r="70" spans="2:39">
      <c r="B70" s="90"/>
      <c r="C70" s="4">
        <v>0.104</v>
      </c>
      <c r="D70" s="1">
        <v>27110437</v>
      </c>
      <c r="E70" s="5">
        <v>56946288</v>
      </c>
      <c r="F70" s="1">
        <v>0.48399999999999999</v>
      </c>
      <c r="G70" s="1">
        <v>125671097</v>
      </c>
      <c r="H70" s="1">
        <v>261010996</v>
      </c>
      <c r="I70" s="4">
        <v>1.542</v>
      </c>
      <c r="J70" s="1">
        <v>345937019</v>
      </c>
      <c r="K70" s="1">
        <v>702479585</v>
      </c>
      <c r="L70" s="4">
        <v>3.35</v>
      </c>
      <c r="M70" s="1">
        <v>744301753</v>
      </c>
      <c r="N70" s="1">
        <v>1439838493</v>
      </c>
      <c r="O70" s="4">
        <v>6.3879999999999999</v>
      </c>
      <c r="P70" s="1">
        <v>2073576516</v>
      </c>
      <c r="Q70" s="1">
        <v>2554426771</v>
      </c>
      <c r="R70" s="4">
        <v>11.336</v>
      </c>
      <c r="S70" s="1">
        <v>4412583956</v>
      </c>
      <c r="T70" s="1">
        <v>4118135702</v>
      </c>
      <c r="U70" s="4">
        <v>15.906000000000001</v>
      </c>
      <c r="V70" s="1">
        <v>6780667208</v>
      </c>
      <c r="W70" s="5">
        <v>6351853356</v>
      </c>
    </row>
    <row r="71" spans="2:39">
      <c r="B71" s="8" t="s">
        <v>29</v>
      </c>
      <c r="C71" s="15">
        <f t="shared" ref="C71:W71" si="16">AVERAGE(C61:C70)</f>
        <v>0.10500000000000001</v>
      </c>
      <c r="D71" s="15">
        <f>AVERAGE(D61:D70)</f>
        <v>27109913.199999999</v>
      </c>
      <c r="E71" s="16">
        <f>AVERAGE(E61:E70)</f>
        <v>57040966.299999997</v>
      </c>
      <c r="F71" s="15">
        <f>AVERAGE(F61:F70)</f>
        <v>0.48460000000000003</v>
      </c>
      <c r="G71" s="15">
        <f t="shared" si="16"/>
        <v>125678213.7</v>
      </c>
      <c r="H71" s="15">
        <f t="shared" si="16"/>
        <v>261117888.80000001</v>
      </c>
      <c r="I71" s="18">
        <f t="shared" si="16"/>
        <v>1.5651999999999999</v>
      </c>
      <c r="J71" s="15">
        <f t="shared" si="16"/>
        <v>345953438.80000001</v>
      </c>
      <c r="K71" s="15">
        <f>AVERAGE(K61:K70)</f>
        <v>699732617.79999995</v>
      </c>
      <c r="L71" s="18">
        <f t="shared" si="16"/>
        <v>3.3578999999999999</v>
      </c>
      <c r="M71" s="15">
        <f t="shared" si="16"/>
        <v>744391003.60000002</v>
      </c>
      <c r="N71" s="15">
        <f>AVERAGE(N61:N70)</f>
        <v>1438866553.8</v>
      </c>
      <c r="O71" s="18">
        <f t="shared" si="16"/>
        <v>6.2294999999999998</v>
      </c>
      <c r="P71" s="15">
        <f t="shared" si="16"/>
        <v>2073707152.5</v>
      </c>
      <c r="Q71" s="15">
        <f t="shared" si="16"/>
        <v>2361422314.5</v>
      </c>
      <c r="R71" s="18">
        <f t="shared" si="16"/>
        <v>10.6256</v>
      </c>
      <c r="S71" s="15">
        <f t="shared" si="16"/>
        <v>4412792546.1000004</v>
      </c>
      <c r="T71" s="15">
        <f t="shared" si="16"/>
        <v>4154418216.5</v>
      </c>
      <c r="U71" s="18">
        <f t="shared" si="16"/>
        <v>16.0761</v>
      </c>
      <c r="V71" s="15">
        <f t="shared" si="16"/>
        <v>6780642331.6000004</v>
      </c>
      <c r="W71" s="16">
        <f t="shared" si="16"/>
        <v>6336199501.8000002</v>
      </c>
    </row>
    <row r="72" spans="2:39">
      <c r="B72" s="29" t="s">
        <v>30</v>
      </c>
      <c r="C72" s="33">
        <f>STDEV(C61:C70)</f>
        <v>2.9439202887759507E-3</v>
      </c>
      <c r="D72" s="30">
        <f t="shared" ref="D72:W72" si="17">STDEV(D61:D70)</f>
        <v>505.39595038609752</v>
      </c>
      <c r="E72" s="34">
        <f t="shared" si="17"/>
        <v>158719.60806756746</v>
      </c>
      <c r="F72" s="30">
        <f t="shared" si="17"/>
        <v>2.5473297566057087E-3</v>
      </c>
      <c r="G72" s="30">
        <f t="shared" si="17"/>
        <v>21681.548166586261</v>
      </c>
      <c r="H72" s="34">
        <f t="shared" si="17"/>
        <v>177641.41131116424</v>
      </c>
      <c r="I72" s="30">
        <f t="shared" si="17"/>
        <v>5.7031765028115904E-2</v>
      </c>
      <c r="J72" s="30">
        <f t="shared" si="17"/>
        <v>51633.588882087643</v>
      </c>
      <c r="K72" s="34">
        <f t="shared" si="17"/>
        <v>5348676.7415453698</v>
      </c>
      <c r="L72" s="30">
        <f t="shared" si="17"/>
        <v>5.8204619900638216E-3</v>
      </c>
      <c r="M72" s="30">
        <f t="shared" si="17"/>
        <v>306145.89480478456</v>
      </c>
      <c r="N72" s="34">
        <f t="shared" si="17"/>
        <v>1042281.1257350442</v>
      </c>
      <c r="O72" s="30">
        <f t="shared" si="17"/>
        <v>0.10044373770646159</v>
      </c>
      <c r="P72" s="30">
        <f t="shared" si="17"/>
        <v>163141.24618682085</v>
      </c>
      <c r="Q72" s="34">
        <f t="shared" si="17"/>
        <v>630733134.1732856</v>
      </c>
      <c r="R72" s="30">
        <f t="shared" si="17"/>
        <v>0.43934122400602382</v>
      </c>
      <c r="S72" s="30">
        <f t="shared" si="17"/>
        <v>108715.16055622908</v>
      </c>
      <c r="T72" s="34">
        <f t="shared" si="17"/>
        <v>19810010.565652426</v>
      </c>
      <c r="U72" s="30">
        <f t="shared" si="17"/>
        <v>0.3098044006573607</v>
      </c>
      <c r="V72" s="30">
        <f t="shared" si="17"/>
        <v>12643.677613732487</v>
      </c>
      <c r="W72" s="34">
        <f t="shared" si="17"/>
        <v>15189272.630700698</v>
      </c>
    </row>
    <row r="73" spans="2:39">
      <c r="B73" s="10" t="s">
        <v>31</v>
      </c>
      <c r="C73" s="118">
        <f>2*600^3/C71</f>
        <v>4114285714.2857137</v>
      </c>
      <c r="D73" s="106"/>
      <c r="E73" s="107"/>
      <c r="F73" s="118">
        <f>2*1000^3/F71</f>
        <v>4127115146.5125875</v>
      </c>
      <c r="G73" s="106"/>
      <c r="H73" s="107"/>
      <c r="I73" s="118">
        <f>2*1400^3/I71</f>
        <v>3506261180.6797857</v>
      </c>
      <c r="J73" s="106"/>
      <c r="K73" s="107"/>
      <c r="L73" s="118">
        <f>2*1800^3/L71</f>
        <v>3473599571.1605468</v>
      </c>
      <c r="M73" s="106"/>
      <c r="N73" s="107"/>
      <c r="O73" s="118">
        <f>2*2200^3/O71</f>
        <v>3418572919.1748939</v>
      </c>
      <c r="P73" s="106"/>
      <c r="Q73" s="107"/>
      <c r="R73" s="118">
        <f>2*2600^3/R71</f>
        <v>3308236711.3386536</v>
      </c>
      <c r="S73" s="106"/>
      <c r="T73" s="107"/>
      <c r="U73" s="118">
        <f>2*3000^3/U71</f>
        <v>3359023643.7942038</v>
      </c>
      <c r="V73" s="106"/>
      <c r="W73" s="107"/>
    </row>
    <row r="74" spans="2:39">
      <c r="AA74" t="s">
        <v>44</v>
      </c>
    </row>
    <row r="76" spans="2:39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AA76" s="3"/>
      <c r="AB76" s="3">
        <v>4096</v>
      </c>
      <c r="AC76" s="3">
        <v>6144</v>
      </c>
      <c r="AD76" s="3">
        <v>8192</v>
      </c>
      <c r="AE76" s="3">
        <v>10240</v>
      </c>
      <c r="AF76" s="3"/>
      <c r="AG76" s="3"/>
      <c r="AI76" s="3"/>
      <c r="AJ76" s="3"/>
      <c r="AL76" s="3"/>
      <c r="AM76" s="3"/>
    </row>
    <row r="77" spans="2:39">
      <c r="B77" s="1"/>
      <c r="C77" s="103" t="s">
        <v>40</v>
      </c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5"/>
      <c r="O77" s="1"/>
      <c r="P77" s="1"/>
      <c r="AA77">
        <v>128</v>
      </c>
      <c r="AB77">
        <f>C110</f>
        <v>30.688400000000001</v>
      </c>
      <c r="AC77">
        <f>L110</f>
        <v>103.0479</v>
      </c>
      <c r="AD77">
        <f>U110</f>
        <v>258.58699999999999</v>
      </c>
      <c r="AE77">
        <f>AD110</f>
        <v>473.08899999999994</v>
      </c>
    </row>
    <row r="78" spans="2:39">
      <c r="B78" s="1"/>
      <c r="C78" s="100" t="s">
        <v>45</v>
      </c>
      <c r="D78" s="101"/>
      <c r="E78" s="102"/>
      <c r="F78" s="100" t="s">
        <v>46</v>
      </c>
      <c r="G78" s="101"/>
      <c r="H78" s="102"/>
      <c r="I78" s="100" t="s">
        <v>47</v>
      </c>
      <c r="J78" s="101"/>
      <c r="K78" s="102"/>
      <c r="L78" s="100" t="s">
        <v>48</v>
      </c>
      <c r="M78" s="101"/>
      <c r="N78" s="102"/>
      <c r="O78" s="1"/>
      <c r="P78" s="1"/>
      <c r="AA78">
        <v>256</v>
      </c>
      <c r="AB78" s="43">
        <f>F110</f>
        <v>26.797899999999998</v>
      </c>
      <c r="AC78">
        <f>O110</f>
        <v>90.514800000000022</v>
      </c>
      <c r="AD78">
        <f>X110</f>
        <v>288.09500000000003</v>
      </c>
      <c r="AE78">
        <f>AG110</f>
        <v>424.09589999999997</v>
      </c>
    </row>
    <row r="79" spans="2:39">
      <c r="B79" s="1"/>
      <c r="C79" s="6" t="s">
        <v>11</v>
      </c>
      <c r="D79" s="2" t="s">
        <v>34</v>
      </c>
      <c r="E79" s="7" t="s">
        <v>35</v>
      </c>
      <c r="F79" s="2" t="s">
        <v>11</v>
      </c>
      <c r="G79" s="2" t="s">
        <v>34</v>
      </c>
      <c r="H79" s="2" t="s">
        <v>35</v>
      </c>
      <c r="I79" s="6" t="s">
        <v>11</v>
      </c>
      <c r="J79" s="2" t="s">
        <v>34</v>
      </c>
      <c r="K79" s="2" t="s">
        <v>35</v>
      </c>
      <c r="L79" s="6" t="s">
        <v>11</v>
      </c>
      <c r="M79" s="2" t="s">
        <v>34</v>
      </c>
      <c r="N79" s="7" t="s">
        <v>35</v>
      </c>
      <c r="O79" s="1"/>
      <c r="P79" s="1"/>
      <c r="AA79">
        <v>512</v>
      </c>
      <c r="AB79">
        <f>I110</f>
        <v>25.726299999999998</v>
      </c>
      <c r="AC79">
        <f>R110</f>
        <v>90.579300000000003</v>
      </c>
      <c r="AD79">
        <f>AA110</f>
        <v>270.89999999999998</v>
      </c>
      <c r="AE79">
        <f>AJ110</f>
        <v>430.4282</v>
      </c>
    </row>
    <row r="80" spans="2:39">
      <c r="B80" s="88" t="s">
        <v>13</v>
      </c>
      <c r="C80" s="4">
        <v>41.039000000000001</v>
      </c>
      <c r="D80" s="1">
        <v>17524707895</v>
      </c>
      <c r="E80" s="5">
        <v>15820018319</v>
      </c>
      <c r="F80" s="1">
        <v>137.81200000000001</v>
      </c>
      <c r="G80" s="1">
        <v>59085400374</v>
      </c>
      <c r="H80" s="1">
        <v>53148227825</v>
      </c>
      <c r="I80" s="4">
        <v>328.392</v>
      </c>
      <c r="J80" s="1">
        <v>140180009724</v>
      </c>
      <c r="K80" s="1">
        <v>128386182510</v>
      </c>
      <c r="L80" s="4">
        <v>638.34100000000001</v>
      </c>
      <c r="M80" s="1">
        <v>273710333381</v>
      </c>
      <c r="N80" s="5">
        <v>252185086744</v>
      </c>
      <c r="O80" s="1"/>
      <c r="P80" s="1"/>
    </row>
    <row r="81" spans="1:43">
      <c r="B81" s="89"/>
      <c r="C81" s="4">
        <v>40.664999999999999</v>
      </c>
      <c r="D81" s="1">
        <v>17525502083</v>
      </c>
      <c r="E81" s="5">
        <v>15861875800</v>
      </c>
      <c r="F81" s="1">
        <v>138.309</v>
      </c>
      <c r="G81" s="1">
        <v>59087859471</v>
      </c>
      <c r="H81" s="1">
        <v>53171645765</v>
      </c>
      <c r="I81" s="4">
        <v>334.78399999999999</v>
      </c>
      <c r="J81" s="1">
        <v>140352858109</v>
      </c>
      <c r="K81" s="1">
        <v>130449919445</v>
      </c>
      <c r="L81" s="4">
        <v>639.44299999999998</v>
      </c>
      <c r="M81" s="17">
        <v>273709011205</v>
      </c>
      <c r="N81" s="13">
        <v>252202908387</v>
      </c>
      <c r="O81" s="1"/>
    </row>
    <row r="82" spans="1:43">
      <c r="B82" s="89"/>
      <c r="C82" s="4">
        <v>40.613</v>
      </c>
      <c r="D82" s="1">
        <v>17526346260</v>
      </c>
      <c r="E82" s="5">
        <v>15867545751</v>
      </c>
      <c r="F82" s="1">
        <v>138.13499999999999</v>
      </c>
      <c r="G82" s="1">
        <v>59088666830</v>
      </c>
      <c r="H82" s="1">
        <v>53122471552</v>
      </c>
      <c r="I82" s="4">
        <v>332.86599999999999</v>
      </c>
      <c r="J82" s="1">
        <v>140356911071</v>
      </c>
      <c r="K82" s="1">
        <v>130497016741</v>
      </c>
      <c r="L82" s="4">
        <v>639.66899999999998</v>
      </c>
      <c r="M82" s="1">
        <v>273716519363</v>
      </c>
      <c r="N82" s="5">
        <v>252354351368</v>
      </c>
      <c r="O82" s="1"/>
      <c r="P82" s="1"/>
      <c r="Q82" s="1"/>
      <c r="R82" s="1"/>
      <c r="S82" s="1"/>
    </row>
    <row r="83" spans="1:43">
      <c r="B83" s="89"/>
      <c r="C83" s="4">
        <v>40.561</v>
      </c>
      <c r="D83" s="1">
        <v>17525372721</v>
      </c>
      <c r="E83" s="5">
        <v>15846830434</v>
      </c>
      <c r="F83" s="1">
        <v>137.77699999999999</v>
      </c>
      <c r="G83" s="1">
        <v>59084191315</v>
      </c>
      <c r="H83" s="1">
        <v>53132516458</v>
      </c>
      <c r="I83" s="4">
        <v>329.34899999999999</v>
      </c>
      <c r="J83" s="1">
        <v>140273363444</v>
      </c>
      <c r="K83" s="1">
        <v>129474997015</v>
      </c>
      <c r="L83" s="4">
        <v>639.27300000000002</v>
      </c>
      <c r="M83" s="1">
        <v>273708055601</v>
      </c>
      <c r="N83" s="5">
        <v>252242611642</v>
      </c>
      <c r="O83" s="1"/>
      <c r="P83" s="1"/>
    </row>
    <row r="84" spans="1:43">
      <c r="B84" s="89"/>
      <c r="C84" s="4">
        <v>40.613</v>
      </c>
      <c r="D84" s="1">
        <v>17526013072</v>
      </c>
      <c r="E84" s="5">
        <v>15849697165</v>
      </c>
      <c r="F84" s="1">
        <v>139.86000000000001</v>
      </c>
      <c r="G84" s="1">
        <v>59084914398</v>
      </c>
      <c r="H84" s="1">
        <v>53139540376</v>
      </c>
      <c r="I84" s="4">
        <v>326.77600000000001</v>
      </c>
      <c r="J84" s="1">
        <v>140202858702</v>
      </c>
      <c r="K84" s="1">
        <v>128527039812</v>
      </c>
      <c r="L84" s="4">
        <v>716.15099999999995</v>
      </c>
      <c r="M84" s="38">
        <v>273546404993</v>
      </c>
      <c r="N84" s="39">
        <v>248994160129</v>
      </c>
      <c r="O84" s="1"/>
      <c r="P84" s="1"/>
    </row>
    <row r="85" spans="1:43">
      <c r="B85" s="89"/>
      <c r="C85" s="4">
        <v>40.573999999999998</v>
      </c>
      <c r="D85" s="1">
        <v>17524680007</v>
      </c>
      <c r="E85" s="5">
        <v>15857749524</v>
      </c>
      <c r="F85" s="1">
        <v>138.084</v>
      </c>
      <c r="G85" s="1">
        <v>59087894180</v>
      </c>
      <c r="H85" s="1">
        <v>53179354489</v>
      </c>
      <c r="I85" s="4">
        <v>334.596</v>
      </c>
      <c r="J85" s="1">
        <v>140351183631</v>
      </c>
      <c r="K85" s="1">
        <v>130456554306</v>
      </c>
      <c r="L85" s="4">
        <v>708.56899999999996</v>
      </c>
      <c r="M85" s="38">
        <v>273525888693</v>
      </c>
      <c r="N85" s="39">
        <v>248616844738</v>
      </c>
      <c r="O85" s="1"/>
      <c r="P85" s="1"/>
    </row>
    <row r="86" spans="1:43">
      <c r="B86" s="89"/>
      <c r="C86" s="4">
        <v>40.655000000000001</v>
      </c>
      <c r="D86" s="1">
        <v>17524722571</v>
      </c>
      <c r="E86" s="5">
        <v>15850760055</v>
      </c>
      <c r="F86" s="1">
        <v>137.78</v>
      </c>
      <c r="G86" s="1">
        <v>59084328796</v>
      </c>
      <c r="H86" s="1">
        <v>53158605408</v>
      </c>
      <c r="I86" s="4">
        <v>331.71699999999998</v>
      </c>
      <c r="J86" s="1">
        <v>140293180805</v>
      </c>
      <c r="K86" s="1">
        <v>129673820441</v>
      </c>
      <c r="L86" s="4">
        <v>708.14800000000002</v>
      </c>
      <c r="M86" s="38">
        <v>273519900396</v>
      </c>
      <c r="N86" s="39">
        <v>248487020428</v>
      </c>
      <c r="O86" s="1"/>
      <c r="P86" s="1"/>
    </row>
    <row r="87" spans="1:43">
      <c r="B87" s="89"/>
      <c r="C87" s="4">
        <v>40.654000000000003</v>
      </c>
      <c r="D87" s="1">
        <v>17526657277</v>
      </c>
      <c r="E87" s="5">
        <v>15868384979</v>
      </c>
      <c r="F87" s="1">
        <v>137.96799999999999</v>
      </c>
      <c r="G87" s="1">
        <v>59086277092</v>
      </c>
      <c r="H87" s="1">
        <v>53152376139</v>
      </c>
      <c r="I87" s="4">
        <v>332.77499999999998</v>
      </c>
      <c r="J87" s="1">
        <v>140361350606</v>
      </c>
      <c r="K87" s="1">
        <v>130547246905</v>
      </c>
      <c r="L87" s="4">
        <v>684.42899999999997</v>
      </c>
      <c r="M87" s="38">
        <v>273458742450</v>
      </c>
      <c r="N87" s="39">
        <v>247472603677</v>
      </c>
      <c r="O87" s="1"/>
      <c r="P87" s="1"/>
      <c r="Q87" s="1"/>
      <c r="R87" s="1"/>
    </row>
    <row r="88" spans="1:43">
      <c r="A88" s="1"/>
      <c r="B88" s="89"/>
      <c r="C88" s="4">
        <v>40.594000000000001</v>
      </c>
      <c r="D88" s="1">
        <v>17526838921</v>
      </c>
      <c r="E88" s="5">
        <v>15856268701</v>
      </c>
      <c r="F88" s="1">
        <v>137.55799999999999</v>
      </c>
      <c r="G88" s="1">
        <v>59079952978</v>
      </c>
      <c r="H88" s="1">
        <v>53025530552</v>
      </c>
      <c r="I88" s="4">
        <v>334.23099999999999</v>
      </c>
      <c r="J88" s="1">
        <v>140349542095</v>
      </c>
      <c r="K88" s="1">
        <v>130432710364</v>
      </c>
      <c r="L88" s="41">
        <v>649.70899999999995</v>
      </c>
      <c r="M88" s="38">
        <v>273481322249</v>
      </c>
      <c r="N88" s="39">
        <v>248789244029</v>
      </c>
      <c r="O88" s="1"/>
      <c r="P88" s="1"/>
    </row>
    <row r="89" spans="1:43">
      <c r="A89" s="1"/>
      <c r="B89" s="90"/>
      <c r="C89" s="4">
        <v>40.686</v>
      </c>
      <c r="D89" s="1">
        <v>17525827102</v>
      </c>
      <c r="E89" s="5">
        <v>15871192656</v>
      </c>
      <c r="F89" s="1">
        <v>138.86099999999999</v>
      </c>
      <c r="G89" s="1">
        <v>59084097321</v>
      </c>
      <c r="H89" s="1">
        <v>53045981416</v>
      </c>
      <c r="I89" s="4">
        <v>328.87599999999998</v>
      </c>
      <c r="J89" s="1">
        <v>140265276639</v>
      </c>
      <c r="K89" s="1">
        <v>129328542544</v>
      </c>
      <c r="L89" s="42">
        <v>683.24400000000003</v>
      </c>
      <c r="M89" s="38">
        <v>273470830480</v>
      </c>
      <c r="N89" s="40">
        <v>247827902292</v>
      </c>
      <c r="O89" s="1"/>
      <c r="P89" s="1"/>
    </row>
    <row r="90" spans="1:43">
      <c r="A90" s="1"/>
      <c r="B90" s="8" t="s">
        <v>29</v>
      </c>
      <c r="C90" s="15">
        <f t="shared" ref="C90:N90" si="18">AVERAGE(C80:C89)</f>
        <v>40.665399999999998</v>
      </c>
      <c r="D90" s="15">
        <f>AVERAGE(D80:D89)</f>
        <v>17525666790.900002</v>
      </c>
      <c r="E90" s="16">
        <f t="shared" si="18"/>
        <v>15855032338.4</v>
      </c>
      <c r="F90" s="15">
        <f t="shared" si="18"/>
        <v>138.21439999999998</v>
      </c>
      <c r="G90" s="15">
        <f>AVERAGE(G80:G89)</f>
        <v>59085358275.5</v>
      </c>
      <c r="H90" s="15">
        <f t="shared" si="18"/>
        <v>53127624998</v>
      </c>
      <c r="I90" s="18">
        <f t="shared" si="18"/>
        <v>331.43619999999999</v>
      </c>
      <c r="J90" s="15">
        <f t="shared" si="18"/>
        <v>140298653482.60001</v>
      </c>
      <c r="K90" s="15">
        <f t="shared" si="18"/>
        <v>129777403008.3</v>
      </c>
      <c r="L90" s="18">
        <f t="shared" si="18"/>
        <v>670.69759999999997</v>
      </c>
      <c r="M90" s="15">
        <f t="shared" si="18"/>
        <v>273584700881.10001</v>
      </c>
      <c r="N90" s="16">
        <f t="shared" si="18"/>
        <v>249917273343.39999</v>
      </c>
      <c r="O90" s="1"/>
      <c r="P90" s="1"/>
    </row>
    <row r="91" spans="1:43">
      <c r="A91" s="1"/>
      <c r="B91" s="29" t="s">
        <v>30</v>
      </c>
      <c r="C91" s="31">
        <f>STDEV(C80:C89)</f>
        <v>0.1374701583778988</v>
      </c>
      <c r="D91" s="32">
        <f t="shared" ref="D91:N91" si="19">STDEV(D80:D89)</f>
        <v>806957.31835187878</v>
      </c>
      <c r="E91" s="35">
        <f t="shared" si="19"/>
        <v>14876335.788933661</v>
      </c>
      <c r="F91" s="32">
        <f t="shared" si="19"/>
        <v>0.6824685910558691</v>
      </c>
      <c r="G91" s="32">
        <f t="shared" si="19"/>
        <v>2536515.9588443469</v>
      </c>
      <c r="H91" s="35">
        <f t="shared" si="19"/>
        <v>51523522.607183263</v>
      </c>
      <c r="I91" s="32">
        <f t="shared" si="19"/>
        <v>2.8831737065640382</v>
      </c>
      <c r="J91" s="32">
        <f t="shared" si="19"/>
        <v>67205006.560395136</v>
      </c>
      <c r="K91" s="35">
        <f t="shared" si="19"/>
        <v>833734114.94485545</v>
      </c>
      <c r="L91" s="32">
        <f t="shared" si="19"/>
        <v>32.767448085629795</v>
      </c>
      <c r="M91" s="32">
        <f t="shared" si="19"/>
        <v>111789866.52627569</v>
      </c>
      <c r="N91" s="35">
        <f t="shared" si="19"/>
        <v>2052555587.0708146</v>
      </c>
      <c r="O91" s="1"/>
      <c r="P91" s="1"/>
    </row>
    <row r="92" spans="1:43">
      <c r="A92" s="1"/>
      <c r="B92" s="10" t="s">
        <v>31</v>
      </c>
      <c r="C92" s="78">
        <f>2*600^3/C90</f>
        <v>10623281.708774537</v>
      </c>
      <c r="D92" s="76"/>
      <c r="E92" s="110"/>
      <c r="F92" s="78">
        <f>2*1000^3/F90</f>
        <v>14470272.272643084</v>
      </c>
      <c r="G92" s="76"/>
      <c r="H92" s="110"/>
      <c r="I92" s="78">
        <f>2*1400^3/I90</f>
        <v>16558239.564658297</v>
      </c>
      <c r="J92" s="76"/>
      <c r="K92" s="110"/>
      <c r="L92" s="78">
        <f>2*1800^3/L90</f>
        <v>17390847.976793118</v>
      </c>
      <c r="M92" s="76"/>
      <c r="N92" s="110"/>
      <c r="O92" s="1"/>
      <c r="P92" s="1"/>
    </row>
    <row r="93" spans="1:43">
      <c r="A93" s="1"/>
    </row>
    <row r="94" spans="1:43">
      <c r="A94" s="1"/>
      <c r="AP94" t="s">
        <v>49</v>
      </c>
      <c r="AQ94" t="s">
        <v>50</v>
      </c>
    </row>
    <row r="95" spans="1:43">
      <c r="A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43">
      <c r="A96" s="1"/>
      <c r="B96" s="1"/>
      <c r="C96" s="125" t="s">
        <v>51</v>
      </c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7"/>
      <c r="AP96" t="s">
        <v>52</v>
      </c>
    </row>
    <row r="97" spans="1:50">
      <c r="A97" s="1"/>
      <c r="B97" s="1"/>
      <c r="C97" s="115" t="s">
        <v>45</v>
      </c>
      <c r="D97" s="116"/>
      <c r="E97" s="116"/>
      <c r="F97" s="116"/>
      <c r="G97" s="116"/>
      <c r="H97" s="116"/>
      <c r="I97" s="116"/>
      <c r="J97" s="116"/>
      <c r="K97" s="117"/>
      <c r="L97" s="115" t="s">
        <v>46</v>
      </c>
      <c r="M97" s="116"/>
      <c r="N97" s="116"/>
      <c r="O97" s="116"/>
      <c r="P97" s="116"/>
      <c r="Q97" s="116"/>
      <c r="R97" s="116"/>
      <c r="S97" s="116"/>
      <c r="T97" s="117"/>
      <c r="U97" s="66" t="s">
        <v>47</v>
      </c>
      <c r="V97" s="67"/>
      <c r="W97" s="67"/>
      <c r="X97" s="67"/>
      <c r="Y97" s="67"/>
      <c r="Z97" s="67"/>
      <c r="AA97" s="67"/>
      <c r="AB97" s="67"/>
      <c r="AC97" s="68"/>
      <c r="AD97" s="69" t="s">
        <v>48</v>
      </c>
      <c r="AE97" s="70"/>
      <c r="AF97" s="70"/>
      <c r="AG97" s="70"/>
      <c r="AH97" s="70"/>
      <c r="AI97" s="70"/>
      <c r="AJ97" s="70"/>
      <c r="AK97" s="70"/>
      <c r="AL97" s="71"/>
    </row>
    <row r="98" spans="1:50" ht="14.45" customHeight="1">
      <c r="A98" s="1"/>
      <c r="B98" s="1"/>
      <c r="C98" s="72" t="s">
        <v>53</v>
      </c>
      <c r="D98" s="73"/>
      <c r="E98" s="73"/>
      <c r="F98" s="72" t="s">
        <v>54</v>
      </c>
      <c r="G98" s="73"/>
      <c r="H98" s="73"/>
      <c r="I98" s="72" t="s">
        <v>55</v>
      </c>
      <c r="J98" s="73"/>
      <c r="K98" s="74"/>
      <c r="L98" s="72" t="s">
        <v>53</v>
      </c>
      <c r="M98" s="73"/>
      <c r="N98" s="74"/>
      <c r="O98" s="72" t="s">
        <v>54</v>
      </c>
      <c r="P98" s="73"/>
      <c r="Q98" s="74"/>
      <c r="R98" s="73" t="s">
        <v>55</v>
      </c>
      <c r="S98" s="73"/>
      <c r="T98" s="74"/>
      <c r="U98" s="72" t="s">
        <v>53</v>
      </c>
      <c r="V98" s="73"/>
      <c r="W98" s="74"/>
      <c r="X98" s="72" t="s">
        <v>54</v>
      </c>
      <c r="Y98" s="73"/>
      <c r="Z98" s="74"/>
      <c r="AA98" s="72" t="s">
        <v>55</v>
      </c>
      <c r="AB98" s="73"/>
      <c r="AC98" s="74"/>
      <c r="AD98" s="81" t="s">
        <v>53</v>
      </c>
      <c r="AE98" s="82"/>
      <c r="AF98" s="83"/>
      <c r="AG98" s="81" t="s">
        <v>54</v>
      </c>
      <c r="AH98" s="82"/>
      <c r="AI98" s="83"/>
      <c r="AJ98" s="84" t="s">
        <v>55</v>
      </c>
      <c r="AK98" s="84"/>
      <c r="AL98" s="85"/>
      <c r="AQ98" s="3"/>
      <c r="AR98" s="3">
        <v>600</v>
      </c>
      <c r="AS98" s="3">
        <v>1000</v>
      </c>
      <c r="AT98" s="3">
        <v>1400</v>
      </c>
      <c r="AU98" s="3">
        <v>1800</v>
      </c>
      <c r="AV98" s="3">
        <v>2200</v>
      </c>
      <c r="AW98" s="3">
        <v>2600</v>
      </c>
      <c r="AX98" s="3">
        <v>3000</v>
      </c>
    </row>
    <row r="99" spans="1:50">
      <c r="A99" s="1"/>
      <c r="B99" s="91" t="s">
        <v>13</v>
      </c>
      <c r="C99" s="22" t="s">
        <v>13</v>
      </c>
      <c r="D99" s="1" t="s">
        <v>34</v>
      </c>
      <c r="E99" s="1" t="s">
        <v>35</v>
      </c>
      <c r="F99" s="22" t="s">
        <v>13</v>
      </c>
      <c r="G99" s="1" t="s">
        <v>34</v>
      </c>
      <c r="H99" s="1" t="s">
        <v>35</v>
      </c>
      <c r="I99" s="22" t="s">
        <v>13</v>
      </c>
      <c r="J99" s="1" t="s">
        <v>34</v>
      </c>
      <c r="K99" s="14" t="s">
        <v>35</v>
      </c>
      <c r="L99" s="22" t="s">
        <v>13</v>
      </c>
      <c r="M99" s="1" t="s">
        <v>34</v>
      </c>
      <c r="N99" s="14" t="s">
        <v>35</v>
      </c>
      <c r="O99" s="22" t="s">
        <v>13</v>
      </c>
      <c r="P99" s="1" t="s">
        <v>34</v>
      </c>
      <c r="Q99" s="14" t="s">
        <v>35</v>
      </c>
      <c r="R99" s="1" t="s">
        <v>13</v>
      </c>
      <c r="S99" s="1" t="s">
        <v>34</v>
      </c>
      <c r="T99" s="14" t="s">
        <v>35</v>
      </c>
      <c r="U99" s="22" t="s">
        <v>13</v>
      </c>
      <c r="V99" s="1" t="s">
        <v>34</v>
      </c>
      <c r="W99" s="14" t="s">
        <v>35</v>
      </c>
      <c r="X99" s="1" t="s">
        <v>13</v>
      </c>
      <c r="Y99" s="1" t="s">
        <v>34</v>
      </c>
      <c r="Z99" s="14" t="s">
        <v>35</v>
      </c>
      <c r="AA99" s="1" t="s">
        <v>13</v>
      </c>
      <c r="AB99" s="1" t="s">
        <v>34</v>
      </c>
      <c r="AC99" s="14" t="s">
        <v>35</v>
      </c>
      <c r="AD99" s="22" t="s">
        <v>13</v>
      </c>
      <c r="AE99" s="1" t="s">
        <v>34</v>
      </c>
      <c r="AF99" s="14" t="s">
        <v>35</v>
      </c>
      <c r="AG99" s="22" t="s">
        <v>13</v>
      </c>
      <c r="AH99" s="1" t="s">
        <v>34</v>
      </c>
      <c r="AI99" s="14" t="s">
        <v>35</v>
      </c>
      <c r="AJ99" s="1" t="s">
        <v>13</v>
      </c>
      <c r="AK99" s="1" t="s">
        <v>34</v>
      </c>
      <c r="AL99" s="14" t="s">
        <v>35</v>
      </c>
      <c r="AQ99" t="s">
        <v>56</v>
      </c>
      <c r="AR99" s="1">
        <f>AVERAGE(D24:D33)</f>
        <v>244659548.19999999</v>
      </c>
      <c r="AS99" s="1">
        <f>AVERAGE(G24:G33)</f>
        <v>1213921401.8</v>
      </c>
      <c r="AT99" s="1">
        <f>AVERAGE(J24:J33)</f>
        <v>3521971675.4000001</v>
      </c>
      <c r="AU99" s="1">
        <f>AVERAGE(M24:M33)</f>
        <v>9078796396.7999992</v>
      </c>
      <c r="AV99" s="1">
        <f>AVERAGE(P24:P33)</f>
        <v>17629428060.099998</v>
      </c>
      <c r="AW99" s="1">
        <f>AVERAGE(S24:S33)</f>
        <v>30880468301.900002</v>
      </c>
      <c r="AX99" s="1">
        <f>AVERAGE(V24:V33)</f>
        <v>50293448053.900002</v>
      </c>
    </row>
    <row r="100" spans="1:50">
      <c r="A100" s="1"/>
      <c r="B100" s="92"/>
      <c r="C100" s="22">
        <v>31.056999999999999</v>
      </c>
      <c r="D100" s="1">
        <v>9763796434</v>
      </c>
      <c r="E100" s="1">
        <v>32521992134</v>
      </c>
      <c r="F100" s="22">
        <v>26.856000000000002</v>
      </c>
      <c r="G100" s="1">
        <v>9096434616</v>
      </c>
      <c r="H100" s="1">
        <v>23175923979</v>
      </c>
      <c r="I100" s="22">
        <v>25.838000000000001</v>
      </c>
      <c r="J100" s="1">
        <v>8767423948</v>
      </c>
      <c r="K100" s="14">
        <v>19757128330</v>
      </c>
      <c r="L100" s="22">
        <v>103.702</v>
      </c>
      <c r="M100" s="1">
        <v>32945264622</v>
      </c>
      <c r="N100" s="14">
        <v>111399170631</v>
      </c>
      <c r="O100" s="22">
        <v>89.992999999999995</v>
      </c>
      <c r="P100" s="1">
        <v>30700458673</v>
      </c>
      <c r="Q100" s="14">
        <v>78006968123</v>
      </c>
      <c r="R100" s="1">
        <v>91.335999999999999</v>
      </c>
      <c r="S100" s="1">
        <v>29630000400</v>
      </c>
      <c r="T100" s="14">
        <v>66442918955</v>
      </c>
      <c r="U100" s="1">
        <v>253.00899999999999</v>
      </c>
      <c r="V100" s="1">
        <v>78117711705</v>
      </c>
      <c r="W100" s="14">
        <v>262993710620</v>
      </c>
      <c r="X100" s="1">
        <v>312.75400000000002</v>
      </c>
      <c r="Y100" s="1">
        <v>72934042858</v>
      </c>
      <c r="Z100" s="14">
        <v>169359652148</v>
      </c>
      <c r="AA100" s="1">
        <v>276.06299999999999</v>
      </c>
      <c r="AB100" s="1">
        <v>70193637324</v>
      </c>
      <c r="AC100" s="14">
        <v>147455844162</v>
      </c>
      <c r="AD100" s="22">
        <v>471.851</v>
      </c>
      <c r="AE100" s="1">
        <v>152010382062</v>
      </c>
      <c r="AF100" s="14">
        <v>507359285854</v>
      </c>
      <c r="AG100" s="22">
        <v>423.43599999999998</v>
      </c>
      <c r="AH100" s="1">
        <v>141826123916</v>
      </c>
      <c r="AI100" s="14">
        <v>366733824415</v>
      </c>
      <c r="AJ100" s="1">
        <v>429.51799999999997</v>
      </c>
      <c r="AK100" s="1">
        <v>136963175883</v>
      </c>
      <c r="AL100" s="14">
        <v>303266213582</v>
      </c>
      <c r="AQ100" t="s">
        <v>57</v>
      </c>
      <c r="AR100" s="1">
        <f>AVERAGE(E24:E33)</f>
        <v>40116903.899999999</v>
      </c>
      <c r="AS100" s="1">
        <f>AVERAGE(H24:H33)</f>
        <v>296139729.5</v>
      </c>
      <c r="AT100" s="1">
        <f>AVERAGE(K24:K33)</f>
        <v>1509285842.9000001</v>
      </c>
      <c r="AU100" s="1">
        <f>AVERAGE(N24:N33)</f>
        <v>8288173292.6999998</v>
      </c>
      <c r="AV100" s="1">
        <f>AVERAGE(Q24:Q33)</f>
        <v>23003305669.099998</v>
      </c>
      <c r="AW100" s="1">
        <f>AVERAGE(T24:T33)</f>
        <v>50920669674.199997</v>
      </c>
      <c r="AX100" s="1">
        <f>AVERAGE(W24:W33)</f>
        <v>95296817371.199997</v>
      </c>
    </row>
    <row r="101" spans="1:50">
      <c r="A101" s="1"/>
      <c r="B101" s="92"/>
      <c r="C101" s="22">
        <v>30.788</v>
      </c>
      <c r="D101" s="1">
        <v>9761459759</v>
      </c>
      <c r="E101" s="1">
        <v>32905940196</v>
      </c>
      <c r="F101" s="22">
        <v>26.791</v>
      </c>
      <c r="G101" s="1">
        <v>9096769956</v>
      </c>
      <c r="H101" s="1">
        <v>23191566492</v>
      </c>
      <c r="I101" s="22">
        <v>25.771000000000001</v>
      </c>
      <c r="J101" s="1">
        <v>8767081101</v>
      </c>
      <c r="K101" s="14">
        <v>19733649225</v>
      </c>
      <c r="L101" s="22">
        <v>103.70099999999999</v>
      </c>
      <c r="M101" s="1">
        <v>32943903066</v>
      </c>
      <c r="N101" s="14">
        <v>111421233535</v>
      </c>
      <c r="O101" s="22">
        <v>89.747</v>
      </c>
      <c r="P101" s="1">
        <v>30700201675</v>
      </c>
      <c r="Q101" s="14">
        <v>78114443770</v>
      </c>
      <c r="R101" s="1">
        <v>92.105000000000004</v>
      </c>
      <c r="S101" s="1">
        <v>29630781241</v>
      </c>
      <c r="T101" s="14">
        <v>66442517061</v>
      </c>
      <c r="U101" s="1">
        <v>254.98599999999999</v>
      </c>
      <c r="V101" s="1">
        <v>78130278702</v>
      </c>
      <c r="W101" s="14">
        <v>262672277580</v>
      </c>
      <c r="X101" s="1">
        <v>303.44299999999998</v>
      </c>
      <c r="Y101" s="1">
        <v>72908944810</v>
      </c>
      <c r="Z101" s="14">
        <v>170647467958</v>
      </c>
      <c r="AA101" s="1">
        <v>275.08600000000001</v>
      </c>
      <c r="AB101" s="1">
        <v>70190739829</v>
      </c>
      <c r="AC101" s="14">
        <v>147839378741</v>
      </c>
      <c r="AD101" s="22">
        <v>470.10599999999999</v>
      </c>
      <c r="AE101" s="1">
        <v>152010833619</v>
      </c>
      <c r="AF101" s="14">
        <v>506887383293</v>
      </c>
      <c r="AG101" s="22">
        <v>424.98099999999999</v>
      </c>
      <c r="AH101" s="1">
        <v>141822944553</v>
      </c>
      <c r="AI101" s="14">
        <v>367289459350</v>
      </c>
      <c r="AJ101" s="1">
        <v>431.06099999999998</v>
      </c>
      <c r="AK101" s="1">
        <v>136959792350</v>
      </c>
      <c r="AL101" s="14">
        <v>303900664531</v>
      </c>
      <c r="AQ101" t="s">
        <v>58</v>
      </c>
      <c r="AR101" s="1">
        <f>AVERAGE(D61:D70)</f>
        <v>27109913.199999999</v>
      </c>
      <c r="AS101" s="1">
        <f>AVERAGE(G61:G70)</f>
        <v>125678213.7</v>
      </c>
      <c r="AT101" s="1">
        <f>AVERAGE(J61:J70)</f>
        <v>345953438.80000001</v>
      </c>
      <c r="AU101" s="1">
        <f>AVERAGE(M61:M70)</f>
        <v>744391003.60000002</v>
      </c>
      <c r="AV101" s="1">
        <f>AVERAGE(P61:P70)</f>
        <v>2073707152.5</v>
      </c>
      <c r="AW101" s="1">
        <f>AVERAGE(S61:S70)</f>
        <v>4412792546.1000004</v>
      </c>
      <c r="AX101" s="1">
        <f>AVERAGE(V61:V70)</f>
        <v>6780642331.6000004</v>
      </c>
    </row>
    <row r="102" spans="1:50">
      <c r="A102" s="1"/>
      <c r="B102" s="92"/>
      <c r="C102" s="22">
        <v>31.759</v>
      </c>
      <c r="D102" s="1">
        <v>9766000055</v>
      </c>
      <c r="E102" s="1">
        <v>32688107765</v>
      </c>
      <c r="F102" s="22">
        <v>26.754000000000001</v>
      </c>
      <c r="G102" s="1">
        <v>9096780379</v>
      </c>
      <c r="H102" s="1">
        <v>23196942424</v>
      </c>
      <c r="I102" s="22">
        <v>25.882999999999999</v>
      </c>
      <c r="J102" s="1">
        <v>8767865047</v>
      </c>
      <c r="K102" s="14">
        <v>19731933165</v>
      </c>
      <c r="L102" s="22">
        <v>103.59</v>
      </c>
      <c r="M102" s="1">
        <v>32943278326</v>
      </c>
      <c r="N102" s="14">
        <v>111424083794</v>
      </c>
      <c r="O102" s="22">
        <v>90.847999999999999</v>
      </c>
      <c r="P102" s="1">
        <v>30699769577</v>
      </c>
      <c r="Q102" s="14">
        <v>78145726636</v>
      </c>
      <c r="R102" s="1">
        <v>90.155000000000001</v>
      </c>
      <c r="S102" s="1">
        <v>29628094043</v>
      </c>
      <c r="T102" s="14">
        <v>66477558683</v>
      </c>
      <c r="U102" s="1">
        <v>258.33</v>
      </c>
      <c r="V102" s="1">
        <v>78125877886</v>
      </c>
      <c r="W102" s="14">
        <v>262473863371</v>
      </c>
      <c r="X102" s="1">
        <v>302.16000000000003</v>
      </c>
      <c r="Y102" s="1">
        <v>72911964016</v>
      </c>
      <c r="Z102" s="14">
        <v>171247879976</v>
      </c>
      <c r="AA102" s="1">
        <v>274.14999999999998</v>
      </c>
      <c r="AB102" s="1">
        <v>70194276167</v>
      </c>
      <c r="AC102" s="14">
        <v>147895170729</v>
      </c>
      <c r="AD102" s="22">
        <v>472.52199999999999</v>
      </c>
      <c r="AE102" s="1">
        <v>151972975348</v>
      </c>
      <c r="AF102" s="14">
        <v>507517938765</v>
      </c>
      <c r="AG102" s="22">
        <v>421.29500000000002</v>
      </c>
      <c r="AH102" s="1">
        <v>141822082560</v>
      </c>
      <c r="AI102" s="14">
        <v>367316130059</v>
      </c>
      <c r="AJ102" s="1">
        <v>434.04300000000001</v>
      </c>
      <c r="AK102" s="1">
        <v>136955289628</v>
      </c>
      <c r="AL102" s="14">
        <v>303509540432</v>
      </c>
      <c r="AQ102" t="s">
        <v>59</v>
      </c>
      <c r="AR102" s="1">
        <f>AVERAGE(E61:E70)</f>
        <v>57040966.299999997</v>
      </c>
      <c r="AS102" s="1">
        <f>AVERAGE(H61:H70)</f>
        <v>261117888.80000001</v>
      </c>
      <c r="AT102" s="1">
        <f>AVERAGE(K61:K70)</f>
        <v>699732617.79999995</v>
      </c>
      <c r="AU102" s="1">
        <f>AVERAGE(N61:N70)</f>
        <v>1438866553.8</v>
      </c>
      <c r="AV102" s="1">
        <f>AVERAGE(Q61:Q70)</f>
        <v>2361422314.5</v>
      </c>
      <c r="AW102" s="1">
        <f>AVERAGE(T61:T70)</f>
        <v>4154418216.5</v>
      </c>
      <c r="AX102" s="1">
        <f>AVERAGE(W61:W70)</f>
        <v>6336199501.8000002</v>
      </c>
    </row>
    <row r="103" spans="1:50" ht="14.45" customHeight="1">
      <c r="A103" s="1"/>
      <c r="B103" s="92"/>
      <c r="C103" s="22">
        <v>30.738</v>
      </c>
      <c r="D103" s="1">
        <v>9761777016</v>
      </c>
      <c r="E103" s="1">
        <v>32969957759</v>
      </c>
      <c r="F103" s="22">
        <v>26.780999999999999</v>
      </c>
      <c r="G103" s="1">
        <v>9097517154</v>
      </c>
      <c r="H103" s="1">
        <v>23191225344</v>
      </c>
      <c r="I103" s="22">
        <v>25.736000000000001</v>
      </c>
      <c r="J103" s="1">
        <v>8767646904</v>
      </c>
      <c r="K103" s="14">
        <v>19741304753</v>
      </c>
      <c r="L103" s="22">
        <v>103.182</v>
      </c>
      <c r="M103" s="1">
        <v>32945266770</v>
      </c>
      <c r="N103" s="14">
        <v>111367194740</v>
      </c>
      <c r="O103" s="22">
        <v>90.525000000000006</v>
      </c>
      <c r="P103" s="1">
        <v>30699418344</v>
      </c>
      <c r="Q103" s="14">
        <v>78225291833</v>
      </c>
      <c r="R103" s="1">
        <v>91.001000000000005</v>
      </c>
      <c r="S103" s="1">
        <v>29630060224</v>
      </c>
      <c r="T103" s="14">
        <v>66529969394</v>
      </c>
      <c r="U103" s="1">
        <v>261.67599999999999</v>
      </c>
      <c r="V103" s="1">
        <v>78160277968</v>
      </c>
      <c r="W103" s="14">
        <v>262310625461</v>
      </c>
      <c r="X103" s="1">
        <v>289.15600000000001</v>
      </c>
      <c r="Y103" s="1">
        <v>72885716212</v>
      </c>
      <c r="Z103" s="14">
        <v>173174561215</v>
      </c>
      <c r="AA103" s="1">
        <v>271.55599999999998</v>
      </c>
      <c r="AB103" s="1">
        <v>70183864561</v>
      </c>
      <c r="AC103" s="14">
        <v>148564499891</v>
      </c>
      <c r="AD103" s="22">
        <v>469.23099999999999</v>
      </c>
      <c r="AE103" s="47">
        <v>152010975348</v>
      </c>
      <c r="AF103" s="14">
        <v>507459235554</v>
      </c>
      <c r="AG103" s="22">
        <v>424.48599999999999</v>
      </c>
      <c r="AH103" s="1">
        <v>141823822933</v>
      </c>
      <c r="AI103" s="14">
        <v>361812074835</v>
      </c>
      <c r="AJ103" s="1">
        <v>428.51799999999997</v>
      </c>
      <c r="AK103" s="1">
        <v>136962231678</v>
      </c>
      <c r="AL103" s="14">
        <v>303889302448</v>
      </c>
    </row>
    <row r="104" spans="1:50">
      <c r="A104" s="1"/>
      <c r="B104" s="92"/>
      <c r="C104" s="22">
        <v>30.466999999999999</v>
      </c>
      <c r="D104" s="1">
        <v>9760509973</v>
      </c>
      <c r="E104" s="1">
        <v>32962917819</v>
      </c>
      <c r="F104" s="22">
        <v>26.751999999999999</v>
      </c>
      <c r="G104" s="1">
        <v>9096698449</v>
      </c>
      <c r="H104" s="1">
        <v>23160902483</v>
      </c>
      <c r="I104" s="22">
        <v>25.927</v>
      </c>
      <c r="J104" s="1">
        <v>8768414229</v>
      </c>
      <c r="K104" s="14">
        <v>19737688552</v>
      </c>
      <c r="L104" s="22">
        <v>102.494</v>
      </c>
      <c r="M104" s="1">
        <v>32943719087</v>
      </c>
      <c r="N104" s="14">
        <v>111387138753</v>
      </c>
      <c r="O104" s="22">
        <v>90.948999999999998</v>
      </c>
      <c r="P104" s="1">
        <v>30700061942</v>
      </c>
      <c r="Q104" s="14">
        <v>78200608570</v>
      </c>
      <c r="R104" s="1">
        <v>90.787999999999997</v>
      </c>
      <c r="S104" s="1">
        <v>29630166197</v>
      </c>
      <c r="T104" s="14">
        <v>66498629798</v>
      </c>
      <c r="U104" s="1">
        <v>262.04899999999998</v>
      </c>
      <c r="V104" s="1">
        <v>78150495479</v>
      </c>
      <c r="W104" s="14">
        <v>262047028498</v>
      </c>
      <c r="X104" s="1">
        <v>286.09699999999998</v>
      </c>
      <c r="Y104" s="1">
        <v>72885715599</v>
      </c>
      <c r="Z104" s="14">
        <v>171247879976</v>
      </c>
      <c r="AA104" s="1">
        <v>270.82600000000002</v>
      </c>
      <c r="AB104" s="1">
        <v>70182388710</v>
      </c>
      <c r="AC104" s="14">
        <v>148992481802</v>
      </c>
      <c r="AD104" s="22">
        <v>470.98599999999999</v>
      </c>
      <c r="AE104" s="1">
        <v>152010382062</v>
      </c>
      <c r="AF104" s="14">
        <v>507513938765</v>
      </c>
      <c r="AG104" s="22">
        <v>424.63099999999997</v>
      </c>
      <c r="AH104" s="1">
        <v>141822508595</v>
      </c>
      <c r="AI104" s="14">
        <v>362202800756</v>
      </c>
      <c r="AJ104" s="1">
        <v>430.35399999999998</v>
      </c>
      <c r="AK104" s="1">
        <v>136957274883</v>
      </c>
      <c r="AL104" s="14">
        <v>303709402548</v>
      </c>
    </row>
    <row r="105" spans="1:50">
      <c r="A105" s="1"/>
      <c r="B105" s="92"/>
      <c r="C105" s="22">
        <v>30.437000000000001</v>
      </c>
      <c r="D105" s="1">
        <v>9760722645</v>
      </c>
      <c r="E105" s="1">
        <v>32963521912</v>
      </c>
      <c r="F105" s="22">
        <v>26.852</v>
      </c>
      <c r="G105" s="1">
        <v>9096961835</v>
      </c>
      <c r="H105" s="1">
        <v>23179468483</v>
      </c>
      <c r="I105" s="22">
        <v>25.734999999999999</v>
      </c>
      <c r="J105" s="1">
        <v>8767564106</v>
      </c>
      <c r="K105" s="14">
        <v>19692671114</v>
      </c>
      <c r="L105" s="22">
        <v>102.51</v>
      </c>
      <c r="M105" s="1">
        <v>32944493729</v>
      </c>
      <c r="N105" s="14">
        <v>111042369962</v>
      </c>
      <c r="O105" s="22">
        <v>90.65</v>
      </c>
      <c r="P105" s="1">
        <v>30699397669</v>
      </c>
      <c r="Q105" s="14">
        <v>78244119638</v>
      </c>
      <c r="R105" s="1">
        <v>90.394000000000005</v>
      </c>
      <c r="S105" s="1">
        <v>29630180396</v>
      </c>
      <c r="T105" s="14">
        <v>66567969118</v>
      </c>
      <c r="U105" s="1">
        <v>263.89999999999998</v>
      </c>
      <c r="V105" s="1">
        <v>78159138698</v>
      </c>
      <c r="W105" s="14">
        <v>261674141268</v>
      </c>
      <c r="X105" s="1">
        <v>278.88499999999999</v>
      </c>
      <c r="Y105" s="1">
        <v>72875406423</v>
      </c>
      <c r="Z105" s="14">
        <v>174858618289</v>
      </c>
      <c r="AA105" s="1">
        <v>271.25700000000001</v>
      </c>
      <c r="AB105" s="1">
        <v>70180896860</v>
      </c>
      <c r="AC105" s="14">
        <v>148948249200</v>
      </c>
      <c r="AD105" s="22">
        <v>478.91500000000002</v>
      </c>
      <c r="AE105" s="1">
        <v>152010833619</v>
      </c>
      <c r="AF105" s="14">
        <v>507359285854</v>
      </c>
      <c r="AG105" s="22">
        <v>423.97199999999998</v>
      </c>
      <c r="AH105" s="1">
        <v>141824717841</v>
      </c>
      <c r="AI105" s="14">
        <v>362245534455</v>
      </c>
      <c r="AJ105" s="1">
        <v>432.36500000000001</v>
      </c>
      <c r="AK105" s="1">
        <v>136963175883</v>
      </c>
      <c r="AL105" s="14">
        <v>303266213582</v>
      </c>
    </row>
    <row r="106" spans="1:50">
      <c r="A106" s="1"/>
      <c r="B106" s="92"/>
      <c r="C106" s="22">
        <v>30.396999999999998</v>
      </c>
      <c r="D106" s="1">
        <v>9760706126</v>
      </c>
      <c r="E106" s="1">
        <v>33029048820</v>
      </c>
      <c r="F106" s="22">
        <v>26.812999999999999</v>
      </c>
      <c r="G106" s="1">
        <v>9096597702</v>
      </c>
      <c r="H106" s="1">
        <v>23184015035</v>
      </c>
      <c r="I106" s="22">
        <v>25.472000000000001</v>
      </c>
      <c r="J106" s="1">
        <v>8767122232</v>
      </c>
      <c r="K106" s="14">
        <v>19731506689</v>
      </c>
      <c r="L106" s="22">
        <v>102.68600000000001</v>
      </c>
      <c r="M106" s="1">
        <v>32946343714</v>
      </c>
      <c r="N106" s="14">
        <v>110405429845</v>
      </c>
      <c r="O106" s="22">
        <v>90.605000000000004</v>
      </c>
      <c r="P106" s="1">
        <v>30700157000</v>
      </c>
      <c r="Q106" s="14">
        <v>78245212617</v>
      </c>
      <c r="R106" s="1">
        <v>90.245999999999995</v>
      </c>
      <c r="S106" s="1">
        <v>29628303911</v>
      </c>
      <c r="T106" s="14">
        <v>66496596410</v>
      </c>
      <c r="U106" s="1">
        <v>258.33999999999997</v>
      </c>
      <c r="V106" s="1">
        <v>78122706667</v>
      </c>
      <c r="W106" s="14">
        <v>262310175735</v>
      </c>
      <c r="X106" s="1">
        <v>282.50099999999998</v>
      </c>
      <c r="Y106" s="1">
        <v>72884453896</v>
      </c>
      <c r="Z106" s="14">
        <v>174435456354</v>
      </c>
      <c r="AA106" s="1">
        <v>270.13</v>
      </c>
      <c r="AB106" s="1">
        <v>70175087526</v>
      </c>
      <c r="AC106" s="14">
        <v>149188329581</v>
      </c>
      <c r="AD106" s="22">
        <v>467.16699999999997</v>
      </c>
      <c r="AE106" s="1">
        <v>151972975348</v>
      </c>
      <c r="AF106" s="14">
        <v>506887383293</v>
      </c>
      <c r="AG106" s="22">
        <v>421.983</v>
      </c>
      <c r="AH106" s="1">
        <v>141826123916</v>
      </c>
      <c r="AI106" s="14">
        <v>366733824415</v>
      </c>
      <c r="AJ106" s="1">
        <v>433.93799999999999</v>
      </c>
      <c r="AK106" s="1">
        <v>136959792350</v>
      </c>
      <c r="AL106" s="14">
        <v>303900664531</v>
      </c>
    </row>
    <row r="107" spans="1:50">
      <c r="A107" s="1"/>
      <c r="B107" s="92"/>
      <c r="C107" s="22">
        <v>30.382999999999999</v>
      </c>
      <c r="D107" s="1">
        <v>9760486190</v>
      </c>
      <c r="E107" s="1">
        <v>33013549198</v>
      </c>
      <c r="F107" s="22">
        <v>26.765999999999998</v>
      </c>
      <c r="G107" s="1">
        <v>9097368490</v>
      </c>
      <c r="H107" s="1">
        <v>23116578665</v>
      </c>
      <c r="I107" s="22">
        <v>25.803000000000001</v>
      </c>
      <c r="J107" s="1">
        <v>8767518941</v>
      </c>
      <c r="K107" s="14">
        <v>19750502255</v>
      </c>
      <c r="L107" s="22">
        <v>102.71</v>
      </c>
      <c r="M107" s="1">
        <v>32942558641</v>
      </c>
      <c r="N107" s="14">
        <v>110651409181</v>
      </c>
      <c r="O107" s="22">
        <v>90.656000000000006</v>
      </c>
      <c r="P107" s="1">
        <v>30699335788</v>
      </c>
      <c r="Q107" s="14">
        <v>78243273367</v>
      </c>
      <c r="R107" s="1">
        <v>89.983000000000004</v>
      </c>
      <c r="S107" s="1">
        <v>29630245655</v>
      </c>
      <c r="T107" s="14">
        <v>66474829259</v>
      </c>
      <c r="U107" s="1">
        <v>255.20699999999999</v>
      </c>
      <c r="V107" s="1">
        <v>78127209110</v>
      </c>
      <c r="W107" s="14">
        <v>262517962875</v>
      </c>
      <c r="X107" s="1">
        <v>277.202</v>
      </c>
      <c r="Y107" s="1">
        <v>72871354692</v>
      </c>
      <c r="Z107" s="14">
        <v>175587665041</v>
      </c>
      <c r="AA107" s="1">
        <v>268.43599999999998</v>
      </c>
      <c r="AB107" s="1">
        <v>70176208383</v>
      </c>
      <c r="AC107" s="14">
        <v>149699788741</v>
      </c>
      <c r="AD107" s="22">
        <v>471.53800000000001</v>
      </c>
      <c r="AE107" s="47">
        <v>152010975348</v>
      </c>
      <c r="AF107" s="14">
        <v>507517938765</v>
      </c>
      <c r="AG107" s="22">
        <v>426.34500000000003</v>
      </c>
      <c r="AH107" s="1">
        <v>141822944553</v>
      </c>
      <c r="AI107" s="14">
        <v>367289459350</v>
      </c>
      <c r="AJ107" s="1">
        <v>429.18400000000003</v>
      </c>
      <c r="AK107" s="1">
        <v>136955289628</v>
      </c>
      <c r="AL107" s="14">
        <v>303509540432</v>
      </c>
      <c r="AR107" s="3">
        <v>4096</v>
      </c>
      <c r="AS107" s="3">
        <v>6144</v>
      </c>
      <c r="AT107" s="3">
        <v>8192</v>
      </c>
      <c r="AU107" s="3">
        <v>10240</v>
      </c>
    </row>
    <row r="108" spans="1:50">
      <c r="B108" s="92"/>
      <c r="C108" s="22">
        <v>30.425999999999998</v>
      </c>
      <c r="D108" s="1">
        <v>9761501192</v>
      </c>
      <c r="E108" s="1">
        <v>32967444696</v>
      </c>
      <c r="F108" s="22">
        <v>26.766999999999999</v>
      </c>
      <c r="G108" s="1">
        <v>9097062625</v>
      </c>
      <c r="H108" s="1">
        <v>23188294239</v>
      </c>
      <c r="I108" s="22">
        <v>25.564</v>
      </c>
      <c r="J108" s="1">
        <v>8767919231</v>
      </c>
      <c r="K108" s="14">
        <v>19748829804</v>
      </c>
      <c r="L108" s="22">
        <v>102.971</v>
      </c>
      <c r="M108" s="1">
        <v>32941351834</v>
      </c>
      <c r="N108" s="14">
        <v>111171868208</v>
      </c>
      <c r="O108" s="22">
        <v>90.566000000000003</v>
      </c>
      <c r="P108" s="1">
        <v>30701077926</v>
      </c>
      <c r="Q108" s="14">
        <v>78247173544</v>
      </c>
      <c r="R108" s="1">
        <v>89.668000000000006</v>
      </c>
      <c r="S108" s="1">
        <v>29627687922</v>
      </c>
      <c r="T108" s="14">
        <v>66449056750</v>
      </c>
      <c r="U108" s="1">
        <v>260.62700000000001</v>
      </c>
      <c r="V108" s="1">
        <v>78128649678</v>
      </c>
      <c r="W108" s="14">
        <v>262192457450</v>
      </c>
      <c r="X108" s="1">
        <v>276.00200000000001</v>
      </c>
      <c r="Y108" s="1">
        <v>72867700661</v>
      </c>
      <c r="Z108" s="14">
        <v>175695561243</v>
      </c>
      <c r="AA108" s="1">
        <v>265.84100000000001</v>
      </c>
      <c r="AB108" s="1">
        <v>70166886944</v>
      </c>
      <c r="AC108" s="14">
        <v>150398253363</v>
      </c>
      <c r="AD108" s="22">
        <v>476.73599999999999</v>
      </c>
      <c r="AE108" s="1">
        <v>152010382062</v>
      </c>
      <c r="AF108" s="14">
        <v>507459235554</v>
      </c>
      <c r="AG108" s="22">
        <v>422.983</v>
      </c>
      <c r="AH108" s="1">
        <v>141822082560</v>
      </c>
      <c r="AI108" s="14">
        <v>367316130059</v>
      </c>
      <c r="AJ108" s="1">
        <v>433.36399999999998</v>
      </c>
      <c r="AK108" s="1">
        <v>136962231678</v>
      </c>
      <c r="AL108" s="14">
        <v>303889302448</v>
      </c>
      <c r="AQ108" t="s">
        <v>58</v>
      </c>
      <c r="AR108" s="48">
        <f>AVERAGE(D80:D89)</f>
        <v>17525666790.900002</v>
      </c>
      <c r="AS108" s="48">
        <f>AVERAGE(G80:G89)</f>
        <v>59085358275.5</v>
      </c>
      <c r="AT108" s="48">
        <f>AVERAGE(J80:J89)</f>
        <v>140298653482.60001</v>
      </c>
      <c r="AU108" s="48">
        <f>AVERAGE(M80:M89)</f>
        <v>273584700881.10001</v>
      </c>
      <c r="AV108" s="43"/>
    </row>
    <row r="109" spans="1:50">
      <c r="B109" s="93"/>
      <c r="C109" s="23">
        <v>30.431999999999999</v>
      </c>
      <c r="D109" s="24">
        <v>9760496018</v>
      </c>
      <c r="E109" s="24">
        <v>32960562118</v>
      </c>
      <c r="F109" s="23">
        <v>26.847000000000001</v>
      </c>
      <c r="G109" s="24">
        <v>9096809603</v>
      </c>
      <c r="H109" s="24">
        <v>23181610205</v>
      </c>
      <c r="I109" s="23">
        <v>25.533999999999999</v>
      </c>
      <c r="J109" s="24">
        <v>8767177956</v>
      </c>
      <c r="K109" s="19">
        <v>19744127822</v>
      </c>
      <c r="L109" s="23">
        <v>102.93300000000001</v>
      </c>
      <c r="M109" s="24">
        <v>32943392224</v>
      </c>
      <c r="N109" s="19">
        <v>111291422800</v>
      </c>
      <c r="O109" s="23">
        <v>90.608999999999995</v>
      </c>
      <c r="P109" s="24">
        <v>30700235237</v>
      </c>
      <c r="Q109" s="19">
        <v>78270432630</v>
      </c>
      <c r="R109" s="1">
        <v>90.117000000000004</v>
      </c>
      <c r="S109" s="1">
        <v>29629785202</v>
      </c>
      <c r="T109" s="19">
        <v>66553381222</v>
      </c>
      <c r="U109" s="1">
        <v>257.74599999999998</v>
      </c>
      <c r="V109" s="1">
        <v>78142727411</v>
      </c>
      <c r="W109" s="19">
        <v>262426257496</v>
      </c>
      <c r="X109" s="1">
        <v>272.75</v>
      </c>
      <c r="Y109" s="1">
        <v>72860375573</v>
      </c>
      <c r="Z109" s="19">
        <v>176314357212</v>
      </c>
      <c r="AA109" s="1">
        <v>265.65499999999997</v>
      </c>
      <c r="AB109" s="1">
        <v>70164681470</v>
      </c>
      <c r="AC109" s="19">
        <v>150581106918</v>
      </c>
      <c r="AD109" s="23">
        <v>481.83800000000002</v>
      </c>
      <c r="AE109" s="1">
        <v>152010833619</v>
      </c>
      <c r="AF109" s="14">
        <v>507513938765</v>
      </c>
      <c r="AG109" s="22">
        <v>426.84699999999998</v>
      </c>
      <c r="AH109" s="1">
        <v>141823822933</v>
      </c>
      <c r="AI109" s="14">
        <v>361812074835</v>
      </c>
      <c r="AJ109" s="1">
        <v>421.93700000000001</v>
      </c>
      <c r="AK109" s="1">
        <v>136957274883</v>
      </c>
      <c r="AL109" s="14">
        <v>303709402548</v>
      </c>
      <c r="AQ109" t="s">
        <v>59</v>
      </c>
      <c r="AR109" s="48">
        <f>AVERAGE(E80:E89)</f>
        <v>15855032338.4</v>
      </c>
      <c r="AS109" s="48">
        <f>AVERAGE(H80:H89)</f>
        <v>53127624998</v>
      </c>
      <c r="AT109" s="48">
        <f>AVERAGE(K80:K89)</f>
        <v>129777403008.3</v>
      </c>
      <c r="AU109" s="48">
        <f>AVERAGE(N80:N89)</f>
        <v>249917273343.39999</v>
      </c>
    </row>
    <row r="110" spans="1:50">
      <c r="B110" s="8" t="s">
        <v>29</v>
      </c>
      <c r="C110" s="20">
        <f t="shared" ref="C110:AC110" si="20">AVERAGE(C100:C109)</f>
        <v>30.688400000000001</v>
      </c>
      <c r="D110" s="20">
        <f t="shared" si="20"/>
        <v>9761745540.7999992</v>
      </c>
      <c r="E110" s="26">
        <f t="shared" si="20"/>
        <v>32898304241.700001</v>
      </c>
      <c r="F110" s="20">
        <f t="shared" si="20"/>
        <v>26.797899999999998</v>
      </c>
      <c r="G110" s="20">
        <f t="shared" si="20"/>
        <v>9096900080.8999996</v>
      </c>
      <c r="H110" s="26">
        <f t="shared" si="20"/>
        <v>23176652734.900002</v>
      </c>
      <c r="I110" s="20">
        <f>AVERAGE(I100:I109)</f>
        <v>25.726299999999998</v>
      </c>
      <c r="J110" s="20">
        <f t="shared" si="20"/>
        <v>8767573369.5</v>
      </c>
      <c r="K110" s="26">
        <f t="shared" si="20"/>
        <v>19736934170.900002</v>
      </c>
      <c r="L110" s="20">
        <f t="shared" si="20"/>
        <v>103.0479</v>
      </c>
      <c r="M110" s="20">
        <f t="shared" si="20"/>
        <v>32943957201.299999</v>
      </c>
      <c r="N110" s="26">
        <f t="shared" si="20"/>
        <v>111156132144.89999</v>
      </c>
      <c r="O110" s="20">
        <f t="shared" si="20"/>
        <v>90.514800000000022</v>
      </c>
      <c r="P110" s="20">
        <f t="shared" si="20"/>
        <v>30700011383.099998</v>
      </c>
      <c r="Q110" s="26">
        <f t="shared" si="20"/>
        <v>78194325072.800003</v>
      </c>
      <c r="R110" s="20">
        <f t="shared" si="20"/>
        <v>90.579300000000003</v>
      </c>
      <c r="S110" s="20">
        <f t="shared" si="20"/>
        <v>29629530519.099998</v>
      </c>
      <c r="T110" s="26">
        <f t="shared" si="20"/>
        <v>66493342665</v>
      </c>
      <c r="U110" s="20">
        <f t="shared" si="20"/>
        <v>258.58699999999999</v>
      </c>
      <c r="V110" s="20">
        <f t="shared" si="20"/>
        <v>78136507330.399994</v>
      </c>
      <c r="W110" s="26">
        <f t="shared" si="20"/>
        <v>262361850035.39999</v>
      </c>
      <c r="X110" s="20">
        <f t="shared" si="20"/>
        <v>288.09500000000003</v>
      </c>
      <c r="Y110" s="20">
        <f t="shared" si="20"/>
        <v>72888567474</v>
      </c>
      <c r="Z110" s="26">
        <f>AVERAGE(Z100:Z109)</f>
        <v>173256909941.20001</v>
      </c>
      <c r="AA110" s="20">
        <f>AVERAGE(AA100:AA109)</f>
        <v>270.89999999999998</v>
      </c>
      <c r="AB110" s="20">
        <f>AVERAGE(AB100:AB109)</f>
        <v>70180866777.399994</v>
      </c>
      <c r="AC110" s="26">
        <f t="shared" si="20"/>
        <v>148956310312.79999</v>
      </c>
      <c r="AD110" s="20">
        <f>AVERAGE(AD100:AD109)</f>
        <v>473.08899999999994</v>
      </c>
      <c r="AE110" s="20">
        <f>AVERAGE(AE100:AE109)</f>
        <v>152003154843.5</v>
      </c>
      <c r="AF110" s="20">
        <f>AVERAGE(AF100:AF109)</f>
        <v>507347556446.20001</v>
      </c>
      <c r="AG110" s="44">
        <f>AVERAGE(AG100:AG109)</f>
        <v>424.09589999999997</v>
      </c>
      <c r="AH110" s="46">
        <f t="shared" ref="AH110:AI110" si="21">AVERAGE(AH100:AH109)</f>
        <v>141823717436</v>
      </c>
      <c r="AI110" s="46">
        <f t="shared" si="21"/>
        <v>365075131252.90002</v>
      </c>
      <c r="AJ110" s="44">
        <f>AVERAGE(AJ100:AJ109)</f>
        <v>430.4282</v>
      </c>
      <c r="AK110" s="46">
        <f t="shared" ref="AK110:AL110" si="22">AVERAGE(AK100:AK109)</f>
        <v>136959552884.39999</v>
      </c>
      <c r="AL110" s="45">
        <f t="shared" si="22"/>
        <v>303655024708.20001</v>
      </c>
      <c r="AQ110" t="s">
        <v>60</v>
      </c>
      <c r="AR110">
        <f>AVERAGE(D110,G110,J110)</f>
        <v>9208739663.7333317</v>
      </c>
      <c r="AS110">
        <f>AVERAGE(M110,P110,S110)</f>
        <v>31091166367.833332</v>
      </c>
      <c r="AT110" s="48">
        <f>AVERAGE(V110,Y110,AB110)</f>
        <v>73735313860.599991</v>
      </c>
      <c r="AU110">
        <f>AVERAGE(AE110,AH110,AK110)</f>
        <v>143595475054.63333</v>
      </c>
    </row>
    <row r="111" spans="1:50">
      <c r="B111" s="29" t="s">
        <v>30</v>
      </c>
      <c r="C111" s="36">
        <f>STDEV(C100:C109)</f>
        <v>0.43708992209841707</v>
      </c>
      <c r="D111" s="20">
        <f t="shared" ref="D111:AL111" si="23">STDEV(D100:D109)</f>
        <v>1802776.2742500368</v>
      </c>
      <c r="E111" s="25">
        <f t="shared" si="23"/>
        <v>162769825.4655382</v>
      </c>
      <c r="F111" s="20">
        <f t="shared" si="23"/>
        <v>4.1205312494602332E-2</v>
      </c>
      <c r="G111" s="20">
        <f t="shared" si="23"/>
        <v>336421.31806955329</v>
      </c>
      <c r="H111" s="25">
        <f t="shared" si="23"/>
        <v>23395585.985981323</v>
      </c>
      <c r="I111" s="20">
        <f t="shared" si="23"/>
        <v>0.15396684347251149</v>
      </c>
      <c r="J111" s="20">
        <f t="shared" si="23"/>
        <v>414290.31384424941</v>
      </c>
      <c r="K111" s="25">
        <f t="shared" si="23"/>
        <v>17730386.487989224</v>
      </c>
      <c r="L111" s="20">
        <f t="shared" si="23"/>
        <v>0.47453449704830436</v>
      </c>
      <c r="M111" s="20">
        <f t="shared" si="23"/>
        <v>1452631.0864779162</v>
      </c>
      <c r="N111" s="25">
        <f t="shared" si="23"/>
        <v>357281128.60431427</v>
      </c>
      <c r="O111" s="20">
        <f t="shared" si="23"/>
        <v>0.36807239626042265</v>
      </c>
      <c r="P111" s="20">
        <f t="shared" si="23"/>
        <v>546799.10709478625</v>
      </c>
      <c r="Q111" s="25">
        <f t="shared" si="23"/>
        <v>82255818.682069585</v>
      </c>
      <c r="R111" s="20">
        <f t="shared" si="23"/>
        <v>0.73386042421036801</v>
      </c>
      <c r="S111" s="20">
        <f t="shared" si="23"/>
        <v>1076598.801520423</v>
      </c>
      <c r="T111" s="25">
        <f t="shared" si="23"/>
        <v>45009516.070543855</v>
      </c>
      <c r="U111" s="20">
        <f t="shared" si="23"/>
        <v>3.5001104427019301</v>
      </c>
      <c r="V111" s="20">
        <f t="shared" si="23"/>
        <v>15475048.244708305</v>
      </c>
      <c r="W111" s="25">
        <f t="shared" si="23"/>
        <v>356327498.13449651</v>
      </c>
      <c r="X111" s="20">
        <f t="shared" si="23"/>
        <v>13.593517221250893</v>
      </c>
      <c r="Y111" s="20">
        <f t="shared" si="23"/>
        <v>23006108.498752538</v>
      </c>
      <c r="Z111" s="25">
        <f t="shared" si="23"/>
        <v>2466640866.6323595</v>
      </c>
      <c r="AA111" s="20">
        <f t="shared" si="23"/>
        <v>3.575730352746914</v>
      </c>
      <c r="AB111" s="27">
        <f t="shared" si="23"/>
        <v>10350415.615769148</v>
      </c>
      <c r="AC111" s="25">
        <f t="shared" si="23"/>
        <v>1059643423.7355176</v>
      </c>
      <c r="AD111" s="20">
        <f t="shared" si="23"/>
        <v>4.610649098674851</v>
      </c>
      <c r="AE111" s="20">
        <f t="shared" si="23"/>
        <v>15907766.516238779</v>
      </c>
      <c r="AF111" s="35">
        <f t="shared" si="23"/>
        <v>249925474.94594511</v>
      </c>
      <c r="AG111" s="1">
        <f t="shared" si="23"/>
        <v>1.7590296220106976</v>
      </c>
      <c r="AH111">
        <f t="shared" si="23"/>
        <v>1513164.2077394568</v>
      </c>
      <c r="AI111" s="37">
        <f t="shared" si="23"/>
        <v>2643758899.0760727</v>
      </c>
      <c r="AJ111">
        <f t="shared" si="23"/>
        <v>3.594554084537696</v>
      </c>
      <c r="AK111">
        <f t="shared" si="23"/>
        <v>3117122.7221101481</v>
      </c>
      <c r="AL111" s="37">
        <f t="shared" si="23"/>
        <v>254087341.87312514</v>
      </c>
      <c r="AQ111" t="s">
        <v>61</v>
      </c>
      <c r="AR111" s="48">
        <f>AVERAGE(E110,H110,K110)</f>
        <v>25270630382.5</v>
      </c>
      <c r="AS111">
        <f>AVERAGE(N110,Q110,T110)</f>
        <v>85281266627.566666</v>
      </c>
      <c r="AT111">
        <f>AVERAGE(W110,Z110,AC110)</f>
        <v>194858356763.1333</v>
      </c>
      <c r="AU111" s="48">
        <f>AVERAGE(AF110,AI110,AL110)</f>
        <v>392025904135.76666</v>
      </c>
    </row>
    <row r="112" spans="1:50" ht="14.45" customHeight="1">
      <c r="B112" s="21" t="s">
        <v>31</v>
      </c>
      <c r="C112" s="62">
        <f>(2*4096^3)/C110</f>
        <v>4478531089.0108309</v>
      </c>
      <c r="D112" s="63"/>
      <c r="E112" s="65"/>
      <c r="F112" s="63">
        <f>(2*4096^3)/F110</f>
        <v>5128721036.7976599</v>
      </c>
      <c r="G112" s="63"/>
      <c r="H112" s="65"/>
      <c r="I112" s="63">
        <f>(2*4096^3)/I110</f>
        <v>5342352124.9460669</v>
      </c>
      <c r="J112" s="63"/>
      <c r="K112" s="65"/>
      <c r="L112" s="62">
        <f>2*6144^3/L110</f>
        <v>4501367499.6579266</v>
      </c>
      <c r="M112" s="63"/>
      <c r="N112" s="65"/>
      <c r="O112" s="62">
        <f>2*6144^3/O110</f>
        <v>5124647769.9558516</v>
      </c>
      <c r="P112" s="63"/>
      <c r="Q112" s="65"/>
      <c r="R112" s="62">
        <f>2*6144^3/R110</f>
        <v>5120998594.2483549</v>
      </c>
      <c r="S112" s="63"/>
      <c r="T112" s="65"/>
      <c r="U112" s="62">
        <f>2*8192^3/U110</f>
        <v>4251998854.4513068</v>
      </c>
      <c r="V112" s="63"/>
      <c r="W112" s="65"/>
      <c r="X112" s="62">
        <f>2*8192^3/X110</f>
        <v>3816489795.9909053</v>
      </c>
      <c r="Y112" s="63"/>
      <c r="Z112" s="65"/>
      <c r="AA112" s="62">
        <f>2*8192^3/AA110</f>
        <v>4058736167.5009232</v>
      </c>
      <c r="AB112" s="63"/>
      <c r="AC112" s="64"/>
      <c r="AD112" s="62">
        <f>2*10240^3/AD110</f>
        <v>4539280448.2877436</v>
      </c>
      <c r="AE112" s="63"/>
      <c r="AF112" s="64"/>
      <c r="AG112" s="62">
        <f>2*10340^3/AG110</f>
        <v>5213477913.8397713</v>
      </c>
      <c r="AH112" s="63"/>
      <c r="AI112" s="64"/>
      <c r="AJ112" s="62">
        <f>2*10240^3/AJ110</f>
        <v>4989179723.819211</v>
      </c>
      <c r="AK112" s="63"/>
      <c r="AL112" s="64"/>
    </row>
    <row r="124" spans="44:51">
      <c r="AR124" t="s">
        <v>62</v>
      </c>
      <c r="AS124" t="s">
        <v>63</v>
      </c>
    </row>
    <row r="126" spans="44:51">
      <c r="AR126" t="s">
        <v>64</v>
      </c>
    </row>
    <row r="128" spans="44:51">
      <c r="AS128">
        <v>600</v>
      </c>
      <c r="AT128">
        <v>1000</v>
      </c>
      <c r="AU128">
        <v>1400</v>
      </c>
      <c r="AV128">
        <v>1800</v>
      </c>
      <c r="AW128">
        <v>2200</v>
      </c>
      <c r="AX128">
        <v>2600</v>
      </c>
      <c r="AY128">
        <v>3000</v>
      </c>
    </row>
    <row r="129" spans="2:51">
      <c r="AR129" t="s">
        <v>14</v>
      </c>
      <c r="AS129">
        <f>2*600^3/C15</f>
        <v>1252900232.0185614</v>
      </c>
      <c r="AT129">
        <f>2*1000^3/E15</f>
        <v>1033111214.4222325</v>
      </c>
      <c r="AU129">
        <f>2*1400^3/G15</f>
        <v>873301295.31205237</v>
      </c>
      <c r="AV129">
        <f>2*1800^3/I15</f>
        <v>668025932.96831691</v>
      </c>
      <c r="AW129">
        <f>2*2200^3/K15</f>
        <v>476290587.35647082</v>
      </c>
      <c r="AX129">
        <f>2*2600^3/M15</f>
        <v>383844295.84139556</v>
      </c>
      <c r="AY129">
        <f>2*3000^3/O15</f>
        <v>333253105.73380482</v>
      </c>
    </row>
    <row r="130" spans="2:5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R130" t="s">
        <v>20</v>
      </c>
      <c r="AS130" s="49">
        <f>2*600^3/C34</f>
        <v>2253521126.7605629</v>
      </c>
      <c r="AT130" s="49">
        <f>2*1000^3/F34</f>
        <v>1630390478.5196054</v>
      </c>
      <c r="AU130" s="49">
        <f>2*1400^3/I34</f>
        <v>1592016709.2132745</v>
      </c>
      <c r="AV130" s="49">
        <f>2*1800^3/L34</f>
        <v>638262944.19576895</v>
      </c>
      <c r="AW130" s="49">
        <f>2*2200^3/O34</f>
        <v>552692090.08756483</v>
      </c>
      <c r="AX130" s="49">
        <f>2*2600^3/R34</f>
        <v>506650216.48515731</v>
      </c>
      <c r="AY130" s="49">
        <f>2*3000^3/U34</f>
        <v>462985191.33291721</v>
      </c>
    </row>
    <row r="131" spans="2:5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F131" s="1"/>
      <c r="AG131" s="1"/>
      <c r="AH131" s="1"/>
      <c r="AI131" s="1"/>
      <c r="AJ131" s="1"/>
      <c r="AK131" s="1"/>
      <c r="AL131" s="1"/>
    </row>
    <row r="132" spans="2:5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AC132" s="1"/>
      <c r="AF132" s="1"/>
      <c r="AG132" s="1"/>
      <c r="AH132" s="1"/>
      <c r="AI132" s="1"/>
      <c r="AJ132" s="1"/>
      <c r="AK132" s="1"/>
      <c r="AL132" s="1"/>
      <c r="AR132" t="s">
        <v>65</v>
      </c>
    </row>
    <row r="133" spans="2:5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AC133" s="1"/>
      <c r="AF133" s="1"/>
      <c r="AG133" s="1"/>
      <c r="AH133" s="1"/>
      <c r="AI133" s="1"/>
      <c r="AJ133" s="1"/>
      <c r="AK133" s="1"/>
      <c r="AL133" s="1"/>
      <c r="AS133">
        <v>600</v>
      </c>
      <c r="AT133">
        <v>1000</v>
      </c>
      <c r="AU133">
        <v>1400</v>
      </c>
      <c r="AV133">
        <v>1800</v>
      </c>
      <c r="AW133">
        <v>2200</v>
      </c>
      <c r="AX133">
        <v>2600</v>
      </c>
      <c r="AY133">
        <v>3000</v>
      </c>
    </row>
    <row r="134" spans="2:51">
      <c r="AR134" t="s">
        <v>14</v>
      </c>
      <c r="AS134" s="49">
        <f>2*600^3/C52</f>
        <v>1907284768.2119205</v>
      </c>
      <c r="AT134" s="49">
        <f>2*1000^3/E52</f>
        <v>1637599279.4563169</v>
      </c>
      <c r="AU134" s="49">
        <f>2*1400^3/G52</f>
        <v>1690071446.1690075</v>
      </c>
      <c r="AV134" s="49">
        <f>2*1800^3/I52</f>
        <v>1858212521.9053686</v>
      </c>
      <c r="AW134" s="49">
        <f>2*2200^3/K52</f>
        <v>1881870559.5419042</v>
      </c>
      <c r="AX134" s="49">
        <f>2*2600^3/M52</f>
        <v>1817392203.4949849</v>
      </c>
      <c r="AY134" s="49">
        <f>2*3000^3/O52</f>
        <v>1849840879.4280562</v>
      </c>
    </row>
    <row r="135" spans="2:51">
      <c r="X135" s="1"/>
      <c r="AR135" t="s">
        <v>20</v>
      </c>
      <c r="AS135">
        <f>2*600^3/C71</f>
        <v>4114285714.2857137</v>
      </c>
      <c r="AT135">
        <f>2*1000^3/F71</f>
        <v>4127115146.5125875</v>
      </c>
      <c r="AU135">
        <f>2*1400^3/I71</f>
        <v>3506261180.6797857</v>
      </c>
      <c r="AV135">
        <f>2*1800^3/L71</f>
        <v>3473599571.1605468</v>
      </c>
      <c r="AW135">
        <f>2*2200^3/O71</f>
        <v>3418572919.1748939</v>
      </c>
      <c r="AX135">
        <f>2*2600^3/R71</f>
        <v>3308236711.3386536</v>
      </c>
      <c r="AY135">
        <f>2*3000^3/U71</f>
        <v>3359023643.7942038</v>
      </c>
    </row>
    <row r="136" spans="2:51">
      <c r="X136" s="1"/>
    </row>
    <row r="137" spans="2:51">
      <c r="X137" s="1"/>
    </row>
    <row r="138" spans="2:51">
      <c r="X138" s="1"/>
    </row>
    <row r="139" spans="2:51">
      <c r="X139" s="1"/>
    </row>
    <row r="140" spans="2:51">
      <c r="X140" s="1"/>
    </row>
    <row r="141" spans="2:51">
      <c r="X141" s="1"/>
    </row>
    <row r="142" spans="2:51">
      <c r="X142" s="1"/>
    </row>
    <row r="143" spans="2:51">
      <c r="X143" s="1"/>
    </row>
    <row r="144" spans="2:51">
      <c r="X144" s="1"/>
    </row>
    <row r="146" spans="2:19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2:19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2:19">
      <c r="N148" s="1"/>
      <c r="O148" s="1"/>
      <c r="P148" s="1"/>
    </row>
    <row r="149" spans="2:19">
      <c r="N149" s="114"/>
      <c r="O149" s="114"/>
      <c r="P149" s="114"/>
      <c r="Q149" s="114"/>
      <c r="R149" s="114"/>
      <c r="S149" s="114"/>
    </row>
    <row r="150" spans="2:19">
      <c r="N150" s="1"/>
      <c r="O150" s="1"/>
      <c r="P150" s="1"/>
    </row>
    <row r="151" spans="2:19">
      <c r="N151" s="1"/>
      <c r="O151" s="1"/>
      <c r="P151" s="1"/>
    </row>
    <row r="152" spans="2:19">
      <c r="N152" s="1"/>
      <c r="O152" s="1"/>
      <c r="P152" s="1"/>
    </row>
    <row r="153" spans="2:19">
      <c r="N153" s="1"/>
      <c r="O153" s="1"/>
      <c r="P153" s="1"/>
    </row>
    <row r="154" spans="2:19">
      <c r="N154" s="1"/>
      <c r="O154" s="1"/>
      <c r="P154" s="1"/>
    </row>
    <row r="155" spans="2:19">
      <c r="N155" s="1"/>
      <c r="O155" s="1"/>
      <c r="P155" s="1"/>
    </row>
    <row r="156" spans="2:19">
      <c r="N156" s="1"/>
      <c r="O156" s="1"/>
      <c r="P156" s="1"/>
    </row>
    <row r="157" spans="2:19">
      <c r="N157" s="1"/>
      <c r="O157" s="1"/>
      <c r="P157" s="1"/>
    </row>
    <row r="158" spans="2:19">
      <c r="N158" s="1"/>
      <c r="O158" s="1"/>
      <c r="P158" s="1"/>
    </row>
    <row r="159" spans="2:19">
      <c r="N159" s="1"/>
      <c r="O159" s="1"/>
      <c r="P159" s="1"/>
    </row>
    <row r="160" spans="2:19">
      <c r="N160" s="1"/>
      <c r="O160" s="1"/>
      <c r="P160" s="1"/>
    </row>
  </sheetData>
  <mergeCells count="282">
    <mergeCell ref="AG112:AI112"/>
    <mergeCell ref="AJ112:AL112"/>
    <mergeCell ref="O52:P52"/>
    <mergeCell ref="C53:D53"/>
    <mergeCell ref="E53:F53"/>
    <mergeCell ref="G53:H53"/>
    <mergeCell ref="I53:J53"/>
    <mergeCell ref="K53:L53"/>
    <mergeCell ref="M53:N53"/>
    <mergeCell ref="O53:P53"/>
    <mergeCell ref="C96:AL96"/>
    <mergeCell ref="M52:N52"/>
    <mergeCell ref="C54:D54"/>
    <mergeCell ref="E54:F54"/>
    <mergeCell ref="G54:H54"/>
    <mergeCell ref="I54:J54"/>
    <mergeCell ref="K54:L54"/>
    <mergeCell ref="M54:N54"/>
    <mergeCell ref="C112:E112"/>
    <mergeCell ref="F112:H112"/>
    <mergeCell ref="I112:K112"/>
    <mergeCell ref="L112:N112"/>
    <mergeCell ref="C73:E73"/>
    <mergeCell ref="AD98:AF98"/>
    <mergeCell ref="U73:W73"/>
    <mergeCell ref="I22:K22"/>
    <mergeCell ref="L22:N22"/>
    <mergeCell ref="K49:L49"/>
    <mergeCell ref="B42:B51"/>
    <mergeCell ref="F98:H98"/>
    <mergeCell ref="C98:E98"/>
    <mergeCell ref="C77:N77"/>
    <mergeCell ref="M51:N51"/>
    <mergeCell ref="O51:P51"/>
    <mergeCell ref="M43:N43"/>
    <mergeCell ref="C50:D50"/>
    <mergeCell ref="E50:F50"/>
    <mergeCell ref="G50:H50"/>
    <mergeCell ref="I50:J50"/>
    <mergeCell ref="K50:L50"/>
    <mergeCell ref="C51:D51"/>
    <mergeCell ref="E51:F51"/>
    <mergeCell ref="G51:H51"/>
    <mergeCell ref="I51:J51"/>
    <mergeCell ref="K51:L51"/>
    <mergeCell ref="C52:D52"/>
    <mergeCell ref="E52:F52"/>
    <mergeCell ref="G52:H52"/>
    <mergeCell ref="C92:E92"/>
    <mergeCell ref="F92:H92"/>
    <mergeCell ref="I92:K92"/>
    <mergeCell ref="L92:N92"/>
    <mergeCell ref="O54:P54"/>
    <mergeCell ref="L36:N36"/>
    <mergeCell ref="O36:Q36"/>
    <mergeCell ref="R36:T36"/>
    <mergeCell ref="F22:H22"/>
    <mergeCell ref="R22:T22"/>
    <mergeCell ref="F73:H73"/>
    <mergeCell ref="I73:K73"/>
    <mergeCell ref="L73:N73"/>
    <mergeCell ref="O73:Q73"/>
    <mergeCell ref="R73:T73"/>
    <mergeCell ref="I52:J52"/>
    <mergeCell ref="K52:L52"/>
    <mergeCell ref="C46:D46"/>
    <mergeCell ref="E46:F46"/>
    <mergeCell ref="C48:D48"/>
    <mergeCell ref="E48:F48"/>
    <mergeCell ref="G48:H48"/>
    <mergeCell ref="I48:J48"/>
    <mergeCell ref="K48:L48"/>
    <mergeCell ref="Q149:S149"/>
    <mergeCell ref="C78:E78"/>
    <mergeCell ref="F78:H78"/>
    <mergeCell ref="I78:K78"/>
    <mergeCell ref="L78:N78"/>
    <mergeCell ref="N149:P149"/>
    <mergeCell ref="C58:W58"/>
    <mergeCell ref="C59:E59"/>
    <mergeCell ref="F59:H59"/>
    <mergeCell ref="I59:K59"/>
    <mergeCell ref="L59:N59"/>
    <mergeCell ref="O59:Q59"/>
    <mergeCell ref="R59:T59"/>
    <mergeCell ref="U59:W59"/>
    <mergeCell ref="U98:W98"/>
    <mergeCell ref="R98:T98"/>
    <mergeCell ref="O98:Q98"/>
    <mergeCell ref="L98:N98"/>
    <mergeCell ref="I98:K98"/>
    <mergeCell ref="C97:K97"/>
    <mergeCell ref="L97:T97"/>
    <mergeCell ref="O112:Q112"/>
    <mergeCell ref="R112:T112"/>
    <mergeCell ref="U112:W112"/>
    <mergeCell ref="C2:P2"/>
    <mergeCell ref="C3:D3"/>
    <mergeCell ref="E3:F3"/>
    <mergeCell ref="G3:H3"/>
    <mergeCell ref="I3:J3"/>
    <mergeCell ref="K3:L3"/>
    <mergeCell ref="M3:N3"/>
    <mergeCell ref="O3:P3"/>
    <mergeCell ref="G15:H15"/>
    <mergeCell ref="E6:F6"/>
    <mergeCell ref="K8:L8"/>
    <mergeCell ref="K9:L9"/>
    <mergeCell ref="K10:L10"/>
    <mergeCell ref="K11:L11"/>
    <mergeCell ref="I7:J7"/>
    <mergeCell ref="I8:J8"/>
    <mergeCell ref="I9:J9"/>
    <mergeCell ref="I10:J10"/>
    <mergeCell ref="I11:J11"/>
    <mergeCell ref="G7:H7"/>
    <mergeCell ref="G8:H8"/>
    <mergeCell ref="G11:H11"/>
    <mergeCell ref="G12:H12"/>
    <mergeCell ref="C17:D17"/>
    <mergeCell ref="E17:F17"/>
    <mergeCell ref="C15:D15"/>
    <mergeCell ref="E5:F5"/>
    <mergeCell ref="G5:H5"/>
    <mergeCell ref="K7:L7"/>
    <mergeCell ref="C6:D6"/>
    <mergeCell ref="E15:F15"/>
    <mergeCell ref="I5:J5"/>
    <mergeCell ref="K5:L5"/>
    <mergeCell ref="E14:F14"/>
    <mergeCell ref="G13:H13"/>
    <mergeCell ref="G14:H14"/>
    <mergeCell ref="G9:H9"/>
    <mergeCell ref="G10:H10"/>
    <mergeCell ref="E13:F13"/>
    <mergeCell ref="M13:N13"/>
    <mergeCell ref="M14:N14"/>
    <mergeCell ref="M15:N15"/>
    <mergeCell ref="O6:P6"/>
    <mergeCell ref="M7:N7"/>
    <mergeCell ref="M8:N8"/>
    <mergeCell ref="M9:N9"/>
    <mergeCell ref="M10:N10"/>
    <mergeCell ref="M11:N11"/>
    <mergeCell ref="M12:N12"/>
    <mergeCell ref="O7:P7"/>
    <mergeCell ref="O8:P8"/>
    <mergeCell ref="O9:P9"/>
    <mergeCell ref="O10:P10"/>
    <mergeCell ref="O11:P11"/>
    <mergeCell ref="C49:D49"/>
    <mergeCell ref="M45:N45"/>
    <mergeCell ref="M4:N4"/>
    <mergeCell ref="O4:P4"/>
    <mergeCell ref="G6:H6"/>
    <mergeCell ref="I6:J6"/>
    <mergeCell ref="K6:L6"/>
    <mergeCell ref="M6:N6"/>
    <mergeCell ref="O17:P17"/>
    <mergeCell ref="C40:P40"/>
    <mergeCell ref="M41:N41"/>
    <mergeCell ref="C4:D4"/>
    <mergeCell ref="E4:F4"/>
    <mergeCell ref="G4:H4"/>
    <mergeCell ref="I4:J4"/>
    <mergeCell ref="K4:L4"/>
    <mergeCell ref="M5:N5"/>
    <mergeCell ref="O5:P5"/>
    <mergeCell ref="C5:D5"/>
    <mergeCell ref="C41:D41"/>
    <mergeCell ref="G41:H41"/>
    <mergeCell ref="I41:J41"/>
    <mergeCell ref="K41:L41"/>
    <mergeCell ref="C16:D16"/>
    <mergeCell ref="C22:E22"/>
    <mergeCell ref="C21:W21"/>
    <mergeCell ref="O41:P41"/>
    <mergeCell ref="O42:P42"/>
    <mergeCell ref="G42:H42"/>
    <mergeCell ref="U36:W36"/>
    <mergeCell ref="C36:E36"/>
    <mergeCell ref="F36:H36"/>
    <mergeCell ref="I36:K36"/>
    <mergeCell ref="U22:W22"/>
    <mergeCell ref="O22:Q22"/>
    <mergeCell ref="K42:L42"/>
    <mergeCell ref="O43:P43"/>
    <mergeCell ref="O44:P44"/>
    <mergeCell ref="O45:P45"/>
    <mergeCell ref="M44:N44"/>
    <mergeCell ref="K12:L12"/>
    <mergeCell ref="K13:L13"/>
    <mergeCell ref="K14:L14"/>
    <mergeCell ref="K15:L15"/>
    <mergeCell ref="I12:J12"/>
    <mergeCell ref="I13:J13"/>
    <mergeCell ref="I14:J14"/>
    <mergeCell ref="I15:J15"/>
    <mergeCell ref="I17:J17"/>
    <mergeCell ref="K17:L17"/>
    <mergeCell ref="I42:J42"/>
    <mergeCell ref="I44:J44"/>
    <mergeCell ref="K44:L44"/>
    <mergeCell ref="I45:J45"/>
    <mergeCell ref="K45:L45"/>
    <mergeCell ref="O12:P12"/>
    <mergeCell ref="O13:P13"/>
    <mergeCell ref="O14:P14"/>
    <mergeCell ref="O15:P15"/>
    <mergeCell ref="M17:N17"/>
    <mergeCell ref="E45:F45"/>
    <mergeCell ref="G45:H45"/>
    <mergeCell ref="B61:B70"/>
    <mergeCell ref="B24:B33"/>
    <mergeCell ref="B5:B14"/>
    <mergeCell ref="B80:B89"/>
    <mergeCell ref="B99:B109"/>
    <mergeCell ref="E7:F7"/>
    <mergeCell ref="E8:F8"/>
    <mergeCell ref="E9:F9"/>
    <mergeCell ref="E10:F10"/>
    <mergeCell ref="E11:F11"/>
    <mergeCell ref="E12:F12"/>
    <mergeCell ref="C12:D12"/>
    <mergeCell ref="C13:D13"/>
    <mergeCell ref="C14:D14"/>
    <mergeCell ref="C7:D7"/>
    <mergeCell ref="C8:D8"/>
    <mergeCell ref="C9:D9"/>
    <mergeCell ref="C10:D10"/>
    <mergeCell ref="C11:D11"/>
    <mergeCell ref="C43:D43"/>
    <mergeCell ref="E42:F42"/>
    <mergeCell ref="E43:F43"/>
    <mergeCell ref="E49:F49"/>
    <mergeCell ref="G49:H49"/>
    <mergeCell ref="I49:J49"/>
    <mergeCell ref="G43:H43"/>
    <mergeCell ref="I43:J43"/>
    <mergeCell ref="K43:L43"/>
    <mergeCell ref="C42:D42"/>
    <mergeCell ref="M46:N46"/>
    <mergeCell ref="M47:N47"/>
    <mergeCell ref="M48:N48"/>
    <mergeCell ref="M49:N49"/>
    <mergeCell ref="M42:N42"/>
    <mergeCell ref="G46:H46"/>
    <mergeCell ref="I46:J46"/>
    <mergeCell ref="K46:L46"/>
    <mergeCell ref="C47:D47"/>
    <mergeCell ref="E47:F47"/>
    <mergeCell ref="G47:H47"/>
    <mergeCell ref="I47:J47"/>
    <mergeCell ref="K47:L47"/>
    <mergeCell ref="C44:D44"/>
    <mergeCell ref="E44:F44"/>
    <mergeCell ref="G44:H44"/>
    <mergeCell ref="C45:D45"/>
    <mergeCell ref="AT3:AV3"/>
    <mergeCell ref="AD112:AF112"/>
    <mergeCell ref="X112:Z112"/>
    <mergeCell ref="AA112:AC112"/>
    <mergeCell ref="U97:AC97"/>
    <mergeCell ref="AD97:AL97"/>
    <mergeCell ref="AA98:AC98"/>
    <mergeCell ref="X98:Z98"/>
    <mergeCell ref="E16:F16"/>
    <mergeCell ref="G16:H16"/>
    <mergeCell ref="I16:J16"/>
    <mergeCell ref="K16:L16"/>
    <mergeCell ref="M16:N16"/>
    <mergeCell ref="O16:P16"/>
    <mergeCell ref="G17:H17"/>
    <mergeCell ref="E41:F41"/>
    <mergeCell ref="AG98:AI98"/>
    <mergeCell ref="AJ98:AL98"/>
    <mergeCell ref="O50:P50"/>
    <mergeCell ref="M50:N50"/>
    <mergeCell ref="O46:P46"/>
    <mergeCell ref="O47:P47"/>
    <mergeCell ref="O48:P48"/>
    <mergeCell ref="O49:P49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039ba38-31f8-4d2a-802d-4cf6b7bea04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7011D655388E14B8BFD41F7543E2A2B" ma:contentTypeVersion="6" ma:contentTypeDescription="Criar um novo documento." ma:contentTypeScope="" ma:versionID="ab5f7d5c3cb6143df58f80d454b16e00">
  <xsd:schema xmlns:xsd="http://www.w3.org/2001/XMLSchema" xmlns:xs="http://www.w3.org/2001/XMLSchema" xmlns:p="http://schemas.microsoft.com/office/2006/metadata/properties" xmlns:ns3="e039ba38-31f8-4d2a-802d-4cf6b7bea045" xmlns:ns4="a9ba898b-a293-43dc-9a02-91597bc97352" targetNamespace="http://schemas.microsoft.com/office/2006/metadata/properties" ma:root="true" ma:fieldsID="2f3f51c6f8d1b311f1df9709ef714d25" ns3:_="" ns4:_="">
    <xsd:import namespace="e039ba38-31f8-4d2a-802d-4cf6b7bea045"/>
    <xsd:import namespace="a9ba898b-a293-43dc-9a02-91597bc973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39ba38-31f8-4d2a-802d-4cf6b7bea0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ba898b-a293-43dc-9a02-91597bc9735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4D4106-0C75-428A-8CD8-6E5833B9B8A1}"/>
</file>

<file path=customXml/itemProps2.xml><?xml version="1.0" encoding="utf-8"?>
<ds:datastoreItem xmlns:ds="http://schemas.openxmlformats.org/officeDocument/2006/customXml" ds:itemID="{3F2E601C-3AC5-4E86-9020-F651686ECDEB}"/>
</file>

<file path=customXml/itemProps3.xml><?xml version="1.0" encoding="utf-8"?>
<ds:datastoreItem xmlns:ds="http://schemas.openxmlformats.org/officeDocument/2006/customXml" ds:itemID="{3C7028E5-24BC-42FA-89B5-BBD328D881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InesO</dc:creator>
  <cp:keywords/>
  <dc:description/>
  <cp:lastModifiedBy/>
  <cp:revision/>
  <dcterms:created xsi:type="dcterms:W3CDTF">2023-03-05T16:24:29Z</dcterms:created>
  <dcterms:modified xsi:type="dcterms:W3CDTF">2023-03-10T23:26:35Z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0x01010077011D655388E14B8BFD41F7543E2A2B</vt:lpwstr>
  </property>
</Properties>
</file>