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mitl\Downloads\"/>
    </mc:Choice>
  </mc:AlternateContent>
  <xr:revisionPtr revIDLastSave="0" documentId="8_{ACB97C46-61B3-495D-A7D9-8DB41D761577}" xr6:coauthVersionLast="47" xr6:coauthVersionMax="47" xr10:uidLastSave="{00000000-0000-0000-0000-000000000000}"/>
  <bookViews>
    <workbookView xWindow="-108" yWindow="-108" windowWidth="23256" windowHeight="12456" firstSheet="1"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10" r:id="rId9"/>
    <sheet name="9" sheetId="19" r:id="rId10"/>
    <sheet name="10" sheetId="11" r:id="rId11"/>
  </sheets>
  <definedNames>
    <definedName name="_xlnm._FilterDatabase" localSheetId="3" hidden="1">'3'!$B$4:$B$10</definedName>
    <definedName name="_xlnm._FilterDatabase" localSheetId="0" hidden="1">Data!$C$11:$G$11</definedName>
    <definedName name="_xlchart.v1.0" hidden="1">'6'!$R$3</definedName>
    <definedName name="_xlchart.v1.1" hidden="1">'6'!$R$4:$R$303</definedName>
    <definedName name="_xlchart.v1.2" hidden="1">'6'!$P$4:$P$303</definedName>
    <definedName name="_xlchart.v1.3" hidden="1">'6'!$R$3</definedName>
    <definedName name="_xlchart.v1.4" hidden="1">'6'!$R$4:$R$303</definedName>
    <definedName name="_xlcn.WorksheetConnection_beginnerDAcourseblank.xlsxproducts" hidden="1">products[]</definedName>
    <definedName name="_xlcn.WorksheetConnection_beginnerDAcourseblank.xlsxtable2" hidden="1">Table2[]</definedName>
    <definedName name="Slicer_Geography">#N/A</definedName>
    <definedName name="Slicer_Geography1">#N/A</definedName>
    <definedName name="Slicer_Geography2">#N/A</definedName>
    <definedName name="Slicer_Sales_Person">#N/A</definedName>
  </definedNames>
  <calcPr calcId="191029"/>
  <pivotCaches>
    <pivotCache cacheId="0" r:id="rId12"/>
    <pivotCache cacheId="1" r:id="rId13"/>
    <pivotCache cacheId="2" r:id="rId14"/>
    <pivotCache cacheId="3" r:id="rId15"/>
    <pivotCache cacheId="4" r:id="rId16"/>
  </pivotCaches>
  <extLst>
    <ext xmlns:x14="http://schemas.microsoft.com/office/spreadsheetml/2009/9/main" uri="{876F7934-8845-4945-9796-88D515C7AA90}">
      <x14:pivotCaches>
        <pivotCache cacheId="5" r:id="rId17"/>
        <pivotCache cacheId="6"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eginner-DA-course-blank.xlsx!table2"/>
          <x15:modelTable id="products" name="products" connection="WorksheetConnection_beginner-DA-course-blank.xlsx!produc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9" l="1"/>
  <c r="L12" i="19"/>
  <c r="L13" i="19"/>
  <c r="L14" i="19"/>
  <c r="L15" i="19"/>
  <c r="L16" i="19"/>
  <c r="L17" i="19"/>
  <c r="L18" i="19"/>
  <c r="L19" i="19"/>
  <c r="L20" i="19"/>
  <c r="L10" i="19"/>
  <c r="D12" i="19"/>
  <c r="C12" i="19"/>
  <c r="C11" i="19"/>
  <c r="D11" i="19"/>
  <c r="C8" i="19"/>
  <c r="I15" i="1"/>
  <c r="I17" i="1"/>
  <c r="I23" i="1"/>
  <c r="I25" i="1"/>
  <c r="I31" i="1"/>
  <c r="I33" i="1"/>
  <c r="I39" i="1"/>
  <c r="I41" i="1"/>
  <c r="I47" i="1"/>
  <c r="I49" i="1"/>
  <c r="I55" i="1"/>
  <c r="I57" i="1"/>
  <c r="I63" i="1"/>
  <c r="I65" i="1"/>
  <c r="I71" i="1"/>
  <c r="I73" i="1"/>
  <c r="I79" i="1"/>
  <c r="I81" i="1"/>
  <c r="I87" i="1"/>
  <c r="I89" i="1"/>
  <c r="I95" i="1"/>
  <c r="I97" i="1"/>
  <c r="I103" i="1"/>
  <c r="I105" i="1"/>
  <c r="I111" i="1"/>
  <c r="I113"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H12" i="1"/>
  <c r="I12" i="1" s="1"/>
  <c r="H13" i="1"/>
  <c r="I13" i="1" s="1"/>
  <c r="H14" i="1"/>
  <c r="I14" i="1" s="1"/>
  <c r="H15" i="1"/>
  <c r="H16" i="1"/>
  <c r="I16" i="1" s="1"/>
  <c r="H17" i="1"/>
  <c r="H18" i="1"/>
  <c r="I18" i="1" s="1"/>
  <c r="H19" i="1"/>
  <c r="I19" i="1" s="1"/>
  <c r="H20" i="1"/>
  <c r="I20" i="1" s="1"/>
  <c r="H21" i="1"/>
  <c r="I21" i="1" s="1"/>
  <c r="H22" i="1"/>
  <c r="I22" i="1" s="1"/>
  <c r="H23" i="1"/>
  <c r="H24" i="1"/>
  <c r="I24" i="1" s="1"/>
  <c r="H25" i="1"/>
  <c r="H26" i="1"/>
  <c r="I26" i="1" s="1"/>
  <c r="H27" i="1"/>
  <c r="I27" i="1" s="1"/>
  <c r="H28" i="1"/>
  <c r="I28" i="1" s="1"/>
  <c r="H29" i="1"/>
  <c r="I29" i="1" s="1"/>
  <c r="H30" i="1"/>
  <c r="I30" i="1" s="1"/>
  <c r="H31" i="1"/>
  <c r="H32" i="1"/>
  <c r="I32" i="1" s="1"/>
  <c r="H33" i="1"/>
  <c r="H34" i="1"/>
  <c r="I34" i="1" s="1"/>
  <c r="H35" i="1"/>
  <c r="I35" i="1" s="1"/>
  <c r="H36" i="1"/>
  <c r="I36" i="1" s="1"/>
  <c r="H37" i="1"/>
  <c r="I37" i="1" s="1"/>
  <c r="H38" i="1"/>
  <c r="I38" i="1" s="1"/>
  <c r="H39" i="1"/>
  <c r="H40" i="1"/>
  <c r="I40" i="1" s="1"/>
  <c r="H41" i="1"/>
  <c r="H42" i="1"/>
  <c r="I42" i="1" s="1"/>
  <c r="H43" i="1"/>
  <c r="I43" i="1" s="1"/>
  <c r="H44" i="1"/>
  <c r="I44" i="1" s="1"/>
  <c r="H45" i="1"/>
  <c r="I45" i="1" s="1"/>
  <c r="H46" i="1"/>
  <c r="I46" i="1" s="1"/>
  <c r="H47" i="1"/>
  <c r="H48" i="1"/>
  <c r="I48" i="1" s="1"/>
  <c r="H49" i="1"/>
  <c r="H50" i="1"/>
  <c r="I50" i="1" s="1"/>
  <c r="H51" i="1"/>
  <c r="I51" i="1" s="1"/>
  <c r="H52" i="1"/>
  <c r="I52" i="1" s="1"/>
  <c r="H53" i="1"/>
  <c r="I53" i="1" s="1"/>
  <c r="H54" i="1"/>
  <c r="I54" i="1" s="1"/>
  <c r="H55" i="1"/>
  <c r="H56" i="1"/>
  <c r="I56" i="1" s="1"/>
  <c r="H57" i="1"/>
  <c r="H58" i="1"/>
  <c r="I58" i="1" s="1"/>
  <c r="H59" i="1"/>
  <c r="I59" i="1" s="1"/>
  <c r="H60" i="1"/>
  <c r="I60" i="1" s="1"/>
  <c r="H61" i="1"/>
  <c r="I61" i="1" s="1"/>
  <c r="H62" i="1"/>
  <c r="I62" i="1" s="1"/>
  <c r="H63" i="1"/>
  <c r="H64" i="1"/>
  <c r="I64" i="1" s="1"/>
  <c r="H65" i="1"/>
  <c r="H66" i="1"/>
  <c r="I66" i="1" s="1"/>
  <c r="H67" i="1"/>
  <c r="I67" i="1" s="1"/>
  <c r="H68" i="1"/>
  <c r="I68" i="1" s="1"/>
  <c r="H69" i="1"/>
  <c r="I69" i="1" s="1"/>
  <c r="H70" i="1"/>
  <c r="I70" i="1" s="1"/>
  <c r="H71" i="1"/>
  <c r="H72" i="1"/>
  <c r="I72" i="1" s="1"/>
  <c r="H73" i="1"/>
  <c r="H74" i="1"/>
  <c r="I74" i="1" s="1"/>
  <c r="H75" i="1"/>
  <c r="I75" i="1" s="1"/>
  <c r="H76" i="1"/>
  <c r="I76" i="1" s="1"/>
  <c r="H77" i="1"/>
  <c r="I77" i="1" s="1"/>
  <c r="H78" i="1"/>
  <c r="I78" i="1" s="1"/>
  <c r="H79" i="1"/>
  <c r="H80" i="1"/>
  <c r="I80" i="1" s="1"/>
  <c r="H81" i="1"/>
  <c r="H82" i="1"/>
  <c r="I82" i="1" s="1"/>
  <c r="H83" i="1"/>
  <c r="I83" i="1" s="1"/>
  <c r="H84" i="1"/>
  <c r="I84" i="1" s="1"/>
  <c r="H85" i="1"/>
  <c r="I85" i="1" s="1"/>
  <c r="H86" i="1"/>
  <c r="I86" i="1" s="1"/>
  <c r="H87" i="1"/>
  <c r="H88" i="1"/>
  <c r="I88" i="1" s="1"/>
  <c r="H89" i="1"/>
  <c r="H90" i="1"/>
  <c r="I90" i="1" s="1"/>
  <c r="H91" i="1"/>
  <c r="I91" i="1" s="1"/>
  <c r="H92" i="1"/>
  <c r="I92" i="1" s="1"/>
  <c r="H93" i="1"/>
  <c r="I93" i="1" s="1"/>
  <c r="H94" i="1"/>
  <c r="I94" i="1" s="1"/>
  <c r="H95" i="1"/>
  <c r="H96" i="1"/>
  <c r="I96" i="1" s="1"/>
  <c r="H97" i="1"/>
  <c r="H98" i="1"/>
  <c r="I98" i="1" s="1"/>
  <c r="H99" i="1"/>
  <c r="I99" i="1" s="1"/>
  <c r="H100" i="1"/>
  <c r="I100" i="1" s="1"/>
  <c r="H101" i="1"/>
  <c r="I101" i="1" s="1"/>
  <c r="H102" i="1"/>
  <c r="I102" i="1" s="1"/>
  <c r="H103" i="1"/>
  <c r="H104" i="1"/>
  <c r="I104" i="1" s="1"/>
  <c r="H105" i="1"/>
  <c r="H106" i="1"/>
  <c r="I106" i="1" s="1"/>
  <c r="H107" i="1"/>
  <c r="I107" i="1" s="1"/>
  <c r="H108" i="1"/>
  <c r="I108" i="1" s="1"/>
  <c r="H109" i="1"/>
  <c r="I109" i="1" s="1"/>
  <c r="H110" i="1"/>
  <c r="I110" i="1" s="1"/>
  <c r="H111" i="1"/>
  <c r="H112" i="1"/>
  <c r="I112" i="1" s="1"/>
  <c r="H113" i="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H128" i="1"/>
  <c r="I128" i="1" s="1"/>
  <c r="H129" i="1"/>
  <c r="I129" i="1" s="1"/>
  <c r="H130" i="1"/>
  <c r="I130" i="1" s="1"/>
  <c r="H131" i="1"/>
  <c r="I131" i="1" s="1"/>
  <c r="H132" i="1"/>
  <c r="I132" i="1" s="1"/>
  <c r="H133" i="1"/>
  <c r="I133" i="1" s="1"/>
  <c r="H134" i="1"/>
  <c r="I134" i="1" s="1"/>
  <c r="H135" i="1"/>
  <c r="H136" i="1"/>
  <c r="I136" i="1" s="1"/>
  <c r="H137" i="1"/>
  <c r="I137" i="1" s="1"/>
  <c r="H138" i="1"/>
  <c r="I138" i="1" s="1"/>
  <c r="H139" i="1"/>
  <c r="I139" i="1" s="1"/>
  <c r="H140" i="1"/>
  <c r="I140" i="1" s="1"/>
  <c r="H141" i="1"/>
  <c r="I141" i="1" s="1"/>
  <c r="H142" i="1"/>
  <c r="I142" i="1" s="1"/>
  <c r="H143" i="1"/>
  <c r="H144" i="1"/>
  <c r="I144" i="1" s="1"/>
  <c r="H145" i="1"/>
  <c r="I145" i="1" s="1"/>
  <c r="H146" i="1"/>
  <c r="I146" i="1" s="1"/>
  <c r="H147" i="1"/>
  <c r="I147" i="1" s="1"/>
  <c r="H148" i="1"/>
  <c r="I148" i="1" s="1"/>
  <c r="H149" i="1"/>
  <c r="I149" i="1" s="1"/>
  <c r="H150" i="1"/>
  <c r="I150" i="1" s="1"/>
  <c r="H151" i="1"/>
  <c r="H152" i="1"/>
  <c r="I152" i="1" s="1"/>
  <c r="H153" i="1"/>
  <c r="I153" i="1" s="1"/>
  <c r="H154" i="1"/>
  <c r="I154" i="1" s="1"/>
  <c r="H155" i="1"/>
  <c r="I155" i="1" s="1"/>
  <c r="H156" i="1"/>
  <c r="I156" i="1" s="1"/>
  <c r="H157" i="1"/>
  <c r="I157" i="1" s="1"/>
  <c r="H158" i="1"/>
  <c r="I158" i="1" s="1"/>
  <c r="H159" i="1"/>
  <c r="H160" i="1"/>
  <c r="I160" i="1" s="1"/>
  <c r="H161" i="1"/>
  <c r="I161" i="1" s="1"/>
  <c r="H162" i="1"/>
  <c r="I162" i="1" s="1"/>
  <c r="H163" i="1"/>
  <c r="I163" i="1" s="1"/>
  <c r="H164" i="1"/>
  <c r="I164" i="1" s="1"/>
  <c r="H165" i="1"/>
  <c r="I165" i="1" s="1"/>
  <c r="H166" i="1"/>
  <c r="I166" i="1" s="1"/>
  <c r="H167" i="1"/>
  <c r="H168" i="1"/>
  <c r="I168" i="1" s="1"/>
  <c r="H169" i="1"/>
  <c r="I169" i="1" s="1"/>
  <c r="H170" i="1"/>
  <c r="I170" i="1" s="1"/>
  <c r="H171" i="1"/>
  <c r="I171" i="1" s="1"/>
  <c r="H172" i="1"/>
  <c r="I172" i="1" s="1"/>
  <c r="H173" i="1"/>
  <c r="I173" i="1" s="1"/>
  <c r="H174" i="1"/>
  <c r="I174" i="1" s="1"/>
  <c r="H175" i="1"/>
  <c r="H176" i="1"/>
  <c r="I176" i="1" s="1"/>
  <c r="H177" i="1"/>
  <c r="I177" i="1" s="1"/>
  <c r="H178" i="1"/>
  <c r="I178" i="1" s="1"/>
  <c r="H179" i="1"/>
  <c r="I179" i="1" s="1"/>
  <c r="H180" i="1"/>
  <c r="I180" i="1" s="1"/>
  <c r="H181" i="1"/>
  <c r="I181" i="1" s="1"/>
  <c r="H182" i="1"/>
  <c r="I182" i="1" s="1"/>
  <c r="H183" i="1"/>
  <c r="H184" i="1"/>
  <c r="I184" i="1" s="1"/>
  <c r="H185" i="1"/>
  <c r="I185" i="1" s="1"/>
  <c r="H186" i="1"/>
  <c r="I186" i="1" s="1"/>
  <c r="H187" i="1"/>
  <c r="I187" i="1" s="1"/>
  <c r="H188" i="1"/>
  <c r="I188" i="1" s="1"/>
  <c r="H189" i="1"/>
  <c r="I189" i="1" s="1"/>
  <c r="H190" i="1"/>
  <c r="I190" i="1" s="1"/>
  <c r="H191" i="1"/>
  <c r="H192" i="1"/>
  <c r="I192" i="1" s="1"/>
  <c r="H193" i="1"/>
  <c r="I193" i="1" s="1"/>
  <c r="H194" i="1"/>
  <c r="I194" i="1" s="1"/>
  <c r="H195" i="1"/>
  <c r="I195" i="1" s="1"/>
  <c r="H196" i="1"/>
  <c r="I196" i="1" s="1"/>
  <c r="H197" i="1"/>
  <c r="I197" i="1" s="1"/>
  <c r="H198" i="1"/>
  <c r="I198" i="1" s="1"/>
  <c r="H199" i="1"/>
  <c r="H200" i="1"/>
  <c r="I200" i="1" s="1"/>
  <c r="H201" i="1"/>
  <c r="I201" i="1" s="1"/>
  <c r="H202" i="1"/>
  <c r="I202" i="1" s="1"/>
  <c r="H203" i="1"/>
  <c r="I203" i="1" s="1"/>
  <c r="H204" i="1"/>
  <c r="I204" i="1" s="1"/>
  <c r="H205" i="1"/>
  <c r="I205" i="1" s="1"/>
  <c r="H206" i="1"/>
  <c r="I206" i="1" s="1"/>
  <c r="H207" i="1"/>
  <c r="H208" i="1"/>
  <c r="I208" i="1" s="1"/>
  <c r="H209" i="1"/>
  <c r="I209" i="1" s="1"/>
  <c r="H210" i="1"/>
  <c r="I210" i="1" s="1"/>
  <c r="H211" i="1"/>
  <c r="I211" i="1" s="1"/>
  <c r="H212" i="1"/>
  <c r="I212" i="1" s="1"/>
  <c r="H213" i="1"/>
  <c r="I213" i="1" s="1"/>
  <c r="H214" i="1"/>
  <c r="I214" i="1" s="1"/>
  <c r="H215" i="1"/>
  <c r="H216" i="1"/>
  <c r="I216" i="1" s="1"/>
  <c r="H217" i="1"/>
  <c r="I217" i="1" s="1"/>
  <c r="H218" i="1"/>
  <c r="I218" i="1" s="1"/>
  <c r="H219" i="1"/>
  <c r="I219" i="1" s="1"/>
  <c r="H220" i="1"/>
  <c r="I220" i="1" s="1"/>
  <c r="H221" i="1"/>
  <c r="I221" i="1" s="1"/>
  <c r="H222" i="1"/>
  <c r="I222" i="1" s="1"/>
  <c r="H223" i="1"/>
  <c r="H224" i="1"/>
  <c r="I224" i="1" s="1"/>
  <c r="H225" i="1"/>
  <c r="I225" i="1" s="1"/>
  <c r="H226" i="1"/>
  <c r="I226" i="1" s="1"/>
  <c r="H227" i="1"/>
  <c r="I227" i="1" s="1"/>
  <c r="H228" i="1"/>
  <c r="I228" i="1" s="1"/>
  <c r="H229" i="1"/>
  <c r="I229" i="1" s="1"/>
  <c r="H230" i="1"/>
  <c r="I230" i="1" s="1"/>
  <c r="H231" i="1"/>
  <c r="H232" i="1"/>
  <c r="I232" i="1" s="1"/>
  <c r="H233" i="1"/>
  <c r="I233" i="1" s="1"/>
  <c r="H234" i="1"/>
  <c r="I234" i="1" s="1"/>
  <c r="H235" i="1"/>
  <c r="I235" i="1" s="1"/>
  <c r="H236" i="1"/>
  <c r="I236" i="1" s="1"/>
  <c r="H237" i="1"/>
  <c r="I237" i="1" s="1"/>
  <c r="H238" i="1"/>
  <c r="I238" i="1" s="1"/>
  <c r="H239" i="1"/>
  <c r="H240" i="1"/>
  <c r="I240" i="1" s="1"/>
  <c r="H241" i="1"/>
  <c r="I241" i="1" s="1"/>
  <c r="H242" i="1"/>
  <c r="I242" i="1" s="1"/>
  <c r="H243" i="1"/>
  <c r="I243" i="1" s="1"/>
  <c r="H244" i="1"/>
  <c r="I244" i="1" s="1"/>
  <c r="H245" i="1"/>
  <c r="I245" i="1" s="1"/>
  <c r="H246" i="1"/>
  <c r="I246" i="1" s="1"/>
  <c r="H247" i="1"/>
  <c r="H248" i="1"/>
  <c r="I248" i="1" s="1"/>
  <c r="H249" i="1"/>
  <c r="I249" i="1" s="1"/>
  <c r="H250" i="1"/>
  <c r="I250" i="1" s="1"/>
  <c r="H251" i="1"/>
  <c r="I251" i="1" s="1"/>
  <c r="H252" i="1"/>
  <c r="I252" i="1" s="1"/>
  <c r="H253" i="1"/>
  <c r="I253" i="1" s="1"/>
  <c r="H254" i="1"/>
  <c r="I254" i="1" s="1"/>
  <c r="H255" i="1"/>
  <c r="H256" i="1"/>
  <c r="I256" i="1" s="1"/>
  <c r="H257" i="1"/>
  <c r="I257" i="1" s="1"/>
  <c r="H258" i="1"/>
  <c r="I258" i="1" s="1"/>
  <c r="H259" i="1"/>
  <c r="I259" i="1" s="1"/>
  <c r="H260" i="1"/>
  <c r="I260" i="1" s="1"/>
  <c r="H261" i="1"/>
  <c r="I261" i="1" s="1"/>
  <c r="H262" i="1"/>
  <c r="I262" i="1" s="1"/>
  <c r="H263" i="1"/>
  <c r="H264" i="1"/>
  <c r="I264" i="1" s="1"/>
  <c r="H265" i="1"/>
  <c r="I265" i="1" s="1"/>
  <c r="H266" i="1"/>
  <c r="I266" i="1" s="1"/>
  <c r="H267" i="1"/>
  <c r="I267" i="1" s="1"/>
  <c r="H268" i="1"/>
  <c r="I268" i="1" s="1"/>
  <c r="H269" i="1"/>
  <c r="I269" i="1" s="1"/>
  <c r="H270" i="1"/>
  <c r="I270" i="1" s="1"/>
  <c r="H271" i="1"/>
  <c r="H272" i="1"/>
  <c r="I272" i="1" s="1"/>
  <c r="H273" i="1"/>
  <c r="I273" i="1" s="1"/>
  <c r="H274" i="1"/>
  <c r="I274" i="1" s="1"/>
  <c r="H275" i="1"/>
  <c r="I275" i="1" s="1"/>
  <c r="H276" i="1"/>
  <c r="I276" i="1" s="1"/>
  <c r="H277" i="1"/>
  <c r="I277" i="1" s="1"/>
  <c r="H278" i="1"/>
  <c r="I278" i="1" s="1"/>
  <c r="H279" i="1"/>
  <c r="H280" i="1"/>
  <c r="I280" i="1" s="1"/>
  <c r="H281" i="1"/>
  <c r="I281" i="1" s="1"/>
  <c r="H282" i="1"/>
  <c r="I282" i="1" s="1"/>
  <c r="H283" i="1"/>
  <c r="I283" i="1" s="1"/>
  <c r="H284" i="1"/>
  <c r="I284" i="1" s="1"/>
  <c r="H285" i="1"/>
  <c r="I285" i="1" s="1"/>
  <c r="H286" i="1"/>
  <c r="I286" i="1" s="1"/>
  <c r="H287" i="1"/>
  <c r="H288" i="1"/>
  <c r="I288" i="1" s="1"/>
  <c r="H289" i="1"/>
  <c r="I289" i="1" s="1"/>
  <c r="H290" i="1"/>
  <c r="I290" i="1" s="1"/>
  <c r="H291" i="1"/>
  <c r="I291" i="1" s="1"/>
  <c r="H292" i="1"/>
  <c r="I292" i="1" s="1"/>
  <c r="H293" i="1"/>
  <c r="I293" i="1" s="1"/>
  <c r="H294" i="1"/>
  <c r="I294" i="1" s="1"/>
  <c r="H295" i="1"/>
  <c r="H296" i="1"/>
  <c r="I296" i="1" s="1"/>
  <c r="H297" i="1"/>
  <c r="I297" i="1" s="1"/>
  <c r="H298" i="1"/>
  <c r="I298" i="1" s="1"/>
  <c r="H299" i="1"/>
  <c r="I299" i="1" s="1"/>
  <c r="H300" i="1"/>
  <c r="I300" i="1" s="1"/>
  <c r="H301" i="1"/>
  <c r="I301" i="1" s="1"/>
  <c r="H302" i="1"/>
  <c r="I302" i="1" s="1"/>
  <c r="H303" i="1"/>
  <c r="H304" i="1"/>
  <c r="I304" i="1" s="1"/>
  <c r="H305" i="1"/>
  <c r="I305" i="1" s="1"/>
  <c r="H306" i="1"/>
  <c r="I306" i="1" s="1"/>
  <c r="H307" i="1"/>
  <c r="I307" i="1" s="1"/>
  <c r="H308" i="1"/>
  <c r="I308" i="1" s="1"/>
  <c r="H309" i="1"/>
  <c r="I309" i="1" s="1"/>
  <c r="H310" i="1"/>
  <c r="I310" i="1" s="1"/>
  <c r="H311" i="1"/>
  <c r="B5" i="4"/>
  <c r="C5" i="4" s="1"/>
  <c r="B6" i="4"/>
  <c r="C6" i="4" s="1"/>
  <c r="B7" i="4"/>
  <c r="C7" i="4" s="1"/>
  <c r="B8" i="4"/>
  <c r="C8" i="4" s="1"/>
  <c r="B9" i="4"/>
  <c r="C9" i="4" s="1"/>
  <c r="B10" i="4"/>
  <c r="C10" i="4" s="1"/>
  <c r="D8" i="4"/>
  <c r="D6" i="4"/>
  <c r="D9" i="4"/>
  <c r="D10" i="4"/>
  <c r="D5" i="4"/>
  <c r="D7" i="4"/>
  <c r="C8" i="2"/>
  <c r="D8" i="2"/>
  <c r="C9" i="2"/>
  <c r="D9" i="2"/>
  <c r="C10" i="2"/>
  <c r="D10" i="2"/>
  <c r="C16" i="2"/>
  <c r="C15" i="2"/>
  <c r="D12" i="2"/>
  <c r="C12" i="2"/>
  <c r="D11" i="2"/>
  <c r="C11" i="2"/>
  <c r="C13" i="2" l="1"/>
  <c r="D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916A1F-A38A-4624-91C9-A84E14B050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63F705-62C5-4087-979D-CD85FCD6B354}" name="WorksheetConnection_beginner-DA-course-blank.xlsx!products" type="102" refreshedVersion="8" minRefreshableVersion="5">
    <extLst>
      <ext xmlns:x15="http://schemas.microsoft.com/office/spreadsheetml/2010/11/main" uri="{DE250136-89BD-433C-8126-D09CA5730AF9}">
        <x15:connection id="products">
          <x15:rangePr sourceName="_xlcn.WorksheetConnection_beginnerDAcourseblank.xlsxproducts"/>
        </x15:connection>
      </ext>
    </extLst>
  </connection>
  <connection id="3" xr16:uid="{CDC678F1-F5A4-4C8A-BD75-8567F8E10BE2}" name="WorksheetConnection_beginner-DA-course-blank.xlsx!table2" type="102" refreshedVersion="8" minRefreshableVersion="5">
    <extLst>
      <ext xmlns:x15="http://schemas.microsoft.com/office/spreadsheetml/2010/11/main" uri="{DE250136-89BD-433C-8126-D09CA5730AF9}">
        <x15:connection id="table2" autoDelete="1">
          <x15:rangePr sourceName="_xlcn.WorksheetConnection_beginnerDAcourseblank.xlsxtable2"/>
        </x15:connection>
      </ext>
    </extLst>
  </connection>
</connections>
</file>

<file path=xl/sharedStrings.xml><?xml version="1.0" encoding="utf-8"?>
<sst xmlns="http://schemas.openxmlformats.org/spreadsheetml/2006/main" count="2908" uniqueCount="92">
  <si>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</si>
  <si>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</si>
  <si>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</si>
  <si>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</si>
  <si>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</si>
  <si>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</si>
  <si>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</si>
  <si>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</si>
  <si>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</si>
  <si>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</si>
  <si>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</si>
  <si>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</si>
  <si>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</si>
  <si>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</si>
  <si>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</si>
  <si>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</si>
  <si>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</si>
  <si>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</si>
  <si>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</si>
  <si>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</si>
  <si>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</si>
  <si>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</si>
  <si>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</si>
  <si>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</si>
  <si>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</si>
  <si>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</si>
  <si>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</si>
  <si>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</si>
  <si>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</si>
  <si>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</si>
  <si>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</si>
  <si>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</si>
  <si>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</si>
  <si>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</si>
  <si>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</si>
  <si>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</si>
  <si>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</si>
  <si>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</si>
  <si>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</si>
  <si>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</si>
  <si>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</si>
  <si>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</si>
  <si>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</si>
  <si>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</si>
  <si>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</si>
  <si>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</si>
  <si>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</si>
  <si>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</si>
  <si>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</si>
  <si>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</si>
  <si>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</si>
  <si>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</si>
  <si>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</si>
  <si>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</si>
  <si>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</si>
  <si>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Total</t>
  </si>
  <si>
    <t>Avg</t>
  </si>
  <si>
    <t>Meadian</t>
  </si>
  <si>
    <t>Min</t>
  </si>
  <si>
    <t>Max</t>
  </si>
  <si>
    <t>Range</t>
  </si>
  <si>
    <t>First Q</t>
  </si>
  <si>
    <t>Third Q</t>
  </si>
  <si>
    <t>Analysis</t>
  </si>
  <si>
    <t>Statistics</t>
  </si>
  <si>
    <t>EDA  with CF</t>
  </si>
  <si>
    <t>Country</t>
  </si>
  <si>
    <t>Sales by Country with formulas</t>
  </si>
  <si>
    <t>Sales with Countries using Pivot Table</t>
  </si>
  <si>
    <t>Row Labels</t>
  </si>
  <si>
    <t>Grand Total</t>
  </si>
  <si>
    <t>Sum of Amount</t>
  </si>
  <si>
    <t>Sum of Units</t>
  </si>
  <si>
    <t>Sum of Units2</t>
  </si>
  <si>
    <t>Sum of Amount2</t>
  </si>
  <si>
    <t>Sales per Unit</t>
  </si>
  <si>
    <t>Top 10 Product by $ per Unit</t>
  </si>
  <si>
    <t>Are there any anamolies ?</t>
  </si>
  <si>
    <t>best sales person</t>
  </si>
  <si>
    <t>Row Labels+B4:C19BB4:C17</t>
  </si>
  <si>
    <t>Cost</t>
  </si>
  <si>
    <t>Cost per Unit</t>
  </si>
  <si>
    <t>Profit by Products (Using Products Table)</t>
  </si>
  <si>
    <t>Total Profit</t>
  </si>
  <si>
    <t>Pick a Country</t>
  </si>
  <si>
    <t>Quick summery</t>
  </si>
  <si>
    <t>By Sales Person</t>
  </si>
  <si>
    <t>Number of transactions</t>
  </si>
  <si>
    <t>Average</t>
  </si>
  <si>
    <t>Sales</t>
  </si>
  <si>
    <t>Profit %</t>
  </si>
  <si>
    <t>Which Product to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</si>
</sst>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00_);[Red]\(&quot;$&quot;#,##0.00\)"/>
    <numFmt numFmtId="166" formatCode="[$$-409]#,##0.00"/>
    <numFmt numFmtId="167" formatCode="\$#,##0.00;\(\$#,##0.00\);\$#,##0.00"/>
    <numFmt numFmtId="168" formatCode="0.00%;\-0.00%;0.00%"/>
  </numFmts>
  <fonts count="9" x14ac:knownFonts="1">
    <font>
      <sz val="11"/>
      <color theme="1"/>
      <name val="Calibri"/>
      <family val="2"/>
      <scheme val="minor"/>
    </font>
    <font>
      <sz val="28"/>
      <color theme="1"/>
      <name val="Segoe UI Light"/>
      <family val="2"/>
    </font>
    <font>
      <b/>
      <sz val="11"/>
      <color theme="1"/>
      <name val="Calibri"/>
      <family val="2"/>
      <scheme val="minor"/>
    </font>
    <font>
      <b/>
      <sz val="11"/>
      <color theme="0"/>
      <name val="Calibri"/>
      <family val="2"/>
      <scheme val="minor"/>
    </font>
    <font>
      <u/>
      <sz val="11"/>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2" borderId="0" xfId="0" applyFill="1"/>
    <xf numFmtId="0" fontId="0" fillId="3" borderId="0" xfId="0" applyFill="1"/>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4" borderId="2" xfId="0" applyFont="1" applyFill="1" applyBorder="1"/>
    <xf numFmtId="0" fontId="4" fillId="0" borderId="0" xfId="0" applyFont="1"/>
    <xf numFmtId="0" fontId="0" fillId="0" borderId="5" xfId="0" applyBorder="1"/>
    <xf numFmtId="164" fontId="0" fillId="0" borderId="5" xfId="0" applyNumberFormat="1" applyBorder="1"/>
    <xf numFmtId="3" fontId="0" fillId="0" borderId="5" xfId="0" applyNumberFormat="1" applyBorder="1"/>
    <xf numFmtId="0" fontId="0" fillId="0" borderId="0" xfId="0" applyAlignment="1">
      <alignment horizontal="center"/>
    </xf>
    <xf numFmtId="0" fontId="0" fillId="5" borderId="5" xfId="0" applyFill="1" applyBorder="1"/>
    <xf numFmtId="164" fontId="0" fillId="5" borderId="5" xfId="0" applyNumberFormat="1" applyFill="1" applyBorder="1"/>
    <xf numFmtId="3" fontId="0" fillId="5" borderId="5" xfId="0" applyNumberFormat="1" applyFill="1" applyBorder="1"/>
    <xf numFmtId="0" fontId="3" fillId="4" borderId="4" xfId="0" applyFont="1" applyFill="1" applyBorder="1"/>
    <xf numFmtId="0" fontId="3" fillId="4" borderId="4" xfId="0" applyFont="1" applyFill="1" applyBorder="1" applyAlignment="1">
      <alignment horizontal="right"/>
    </xf>
    <xf numFmtId="0" fontId="3" fillId="4" borderId="3" xfId="0" applyFont="1" applyFill="1" applyBorder="1" applyAlignment="1">
      <alignment horizontal="right"/>
    </xf>
    <xf numFmtId="166" fontId="0" fillId="0" borderId="0" xfId="0" applyNumberFormat="1"/>
    <xf numFmtId="4" fontId="0" fillId="0" borderId="0" xfId="0" applyNumberFormat="1"/>
    <xf numFmtId="0" fontId="0" fillId="5" borderId="0" xfId="0" applyFill="1"/>
    <xf numFmtId="0" fontId="3" fillId="4" borderId="0" xfId="0" applyFont="1" applyFill="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4" fontId="2" fillId="0" borderId="0" xfId="0" applyNumberFormat="1" applyFont="1" applyAlignment="1">
      <alignment horizontal="right"/>
    </xf>
    <xf numFmtId="4" fontId="0" fillId="0" borderId="7" xfId="0" applyNumberFormat="1" applyBorder="1"/>
    <xf numFmtId="4" fontId="0" fillId="0" borderId="5" xfId="0" applyNumberFormat="1" applyBorder="1"/>
    <xf numFmtId="4" fontId="0" fillId="0" borderId="6" xfId="0" applyNumberFormat="1" applyBorder="1"/>
    <xf numFmtId="168" fontId="0" fillId="0" borderId="0" xfId="0" applyNumberFormat="1"/>
    <xf numFmtId="0" fontId="1" fillId="3" borderId="0" xfId="0" applyFont="1" applyFill="1" applyAlignment="1">
      <alignment horizontal="center" vertical="center"/>
    </xf>
    <xf numFmtId="0" fontId="7" fillId="0" borderId="0" xfId="0" applyFont="1" applyAlignment="1">
      <alignment horizontal="center"/>
    </xf>
    <xf numFmtId="0" fontId="0" fillId="0" borderId="0" xfId="0" applyAlignment="1">
      <alignment horizontal="center"/>
    </xf>
    <xf numFmtId="4" fontId="0" fillId="0" borderId="0" xfId="0" applyNumberFormat="1" applyAlignment="1">
      <alignment horizontal="center"/>
    </xf>
    <xf numFmtId="0" fontId="5" fillId="0" borderId="0" xfId="0" applyFont="1" applyAlignment="1">
      <alignment horizontal="center"/>
    </xf>
    <xf numFmtId="0" fontId="6" fillId="0" borderId="0" xfId="0" applyFont="1" applyAlignment="1">
      <alignment horizontal="center"/>
    </xf>
    <xf numFmtId="0" fontId="0" fillId="3" borderId="0" xfId="0" applyFill="1" applyAlignment="1">
      <alignment horizontal="center"/>
    </xf>
    <xf numFmtId="0" fontId="8" fillId="3" borderId="0" xfId="0" applyFont="1" applyFill="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alignment horizontal="center"/>
    </dxf>
    <dxf>
      <numFmt numFmtId="166" formatCode="[$$-409]#,##0.00"/>
    </dxf>
    <dxf>
      <numFmt numFmtId="166" formatCode="[$$-409]#,##0.00"/>
    </dxf>
    <dxf>
      <numFmt numFmtId="4" formatCode="#,##0.00"/>
    </dxf>
    <dxf>
      <numFmt numFmtId="4"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minor"/>
      </font>
      <numFmt numFmtId="164"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26159230096239"/>
          <c:y val="0.17129629629629628"/>
          <c:w val="0.7873495188101487"/>
          <c:h val="0.74350320793234181"/>
        </c:manualLayout>
      </c:layout>
      <c:scatterChart>
        <c:scatterStyle val="lineMarker"/>
        <c:varyColors val="0"/>
        <c:ser>
          <c:idx val="0"/>
          <c:order val="0"/>
          <c:tx>
            <c:strRef>
              <c:f>'6'!$S$3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'6'!$R$4:$R$303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'6'!$S$4:$S$303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5D8C-4B22-BD03-9CA5CE2464E6}"/>
            </c:ext>
          </c:extLst>
        </c:ser>
        <c:dLbls>
          <c:showLegendKey val="0"/>
          <c:showVal val="0"/>
          <c:showCatName val="0"/>
          <c:showSerName val="0"/>
          <c:showPercent val="0"/>
          <c:showBubbleSize val="0"/>
        </c:dLbls>
        <c:axId val="357996255"/>
        <c:axId val="357996735"/>
      </c:scatterChart>
      <c:valAx>
        <c:axId val="3579962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96735"/>
        <c:crosses val="autoZero"/>
        <c:crossBetween val="midCat"/>
      </c:valAx>
      <c:valAx>
        <c:axId val="35799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96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boxWhisker" uniqueId="{4841CFC7-CBD4-4B65-AB51-EFF310456836}">
          <cx:tx>
            <cx:txData>
              <cx:f>_xlchart.v1.0</cx:f>
              <cx:v>Amount</cx:v>
            </cx:txData>
          </cx:tx>
          <cx:dataId val="0"/>
          <cx:layoutPr>
            <cx:visibility meanLine="0" meanMarker="1" nonoutliers="0" outliers="1"/>
            <cx:statistics quartileMethod="exclusive"/>
          </cx:layoutPr>
        </cx:series>
      </cx:plotAreaRegion>
      <cx:axis id="0">
        <cx:catScaling gapWidth="1"/>
        <cx:title>
          <cx:tx>
            <cx:txData>
              <cx:v>Amount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Amount</a:t>
              </a:r>
            </a:p>
          </cx:txPr>
        </cx:title>
        <cx:tickLabels/>
      </cx:axis>
      <cx:axis id="1">
        <cx:valScaling/>
        <cx:title>
          <cx:tx>
            <cx:txData>
              <cx:v>Unit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plotArea>
      <cx:plotAreaRegion>
        <cx:series layoutId="boxWhisker" uniqueId="{56F3A413-2E37-4C4C-8B90-464ABC9C8DC2}">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3</xdr:col>
      <xdr:colOff>74706</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556260</xdr:colOff>
      <xdr:row>2</xdr:row>
      <xdr:rowOff>38100</xdr:rowOff>
    </xdr:from>
    <xdr:to>
      <xdr:col>12</xdr:col>
      <xdr:colOff>190500</xdr:colOff>
      <xdr:row>15</xdr:row>
      <xdr:rowOff>127635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FBF165C-1C83-EDBA-C674-4EBDA5B4F92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562600" y="403860"/>
              <a:ext cx="32918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144780</xdr:colOff>
      <xdr:row>20</xdr:row>
      <xdr:rowOff>114300</xdr:rowOff>
    </xdr:from>
    <xdr:to>
      <xdr:col>8</xdr:col>
      <xdr:colOff>449580</xdr:colOff>
      <xdr:row>35</xdr:row>
      <xdr:rowOff>114300</xdr:rowOff>
    </xdr:to>
    <xdr:graphicFrame macro="">
      <xdr:nvGraphicFramePr>
        <xdr:cNvPr id="4" name="Chart 3">
          <a:extLst>
            <a:ext uri="{FF2B5EF4-FFF2-40B4-BE49-F238E27FC236}">
              <a16:creationId xmlns:a16="http://schemas.microsoft.com/office/drawing/2014/main" id="{56220D51-07F4-437D-9AB8-C6E91D1F6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68580</xdr:colOff>
      <xdr:row>2</xdr:row>
      <xdr:rowOff>175260</xdr:rowOff>
    </xdr:from>
    <xdr:to>
      <xdr:col>3</xdr:col>
      <xdr:colOff>449580</xdr:colOff>
      <xdr:row>17</xdr:row>
      <xdr:rowOff>175260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C5DD9A6-FB67-4A8B-B563-60D094B4B4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8180" y="541020"/>
              <a:ext cx="16002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182880</xdr:colOff>
      <xdr:row>3</xdr:row>
      <xdr:rowOff>22860</xdr:rowOff>
    </xdr:from>
    <xdr:to>
      <xdr:col>12</xdr:col>
      <xdr:colOff>243840</xdr:colOff>
      <xdr:row>18</xdr:row>
      <xdr:rowOff>22860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F5807CD-AC57-4280-8061-CB0B43155C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621280" y="571500"/>
              <a:ext cx="49377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70547</xdr:colOff>
      <xdr:row>3</xdr:row>
      <xdr:rowOff>12290</xdr:rowOff>
    </xdr:from>
    <xdr:to>
      <xdr:col>6</xdr:col>
      <xdr:colOff>490876</xdr:colOff>
      <xdr:row>16</xdr:row>
      <xdr:rowOff>101826</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C2FAE4EF-474E-37F8-F25F-AC283C59C437}"/>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286128" y="565355"/>
              <a:ext cx="1833716" cy="2486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279533</xdr:colOff>
      <xdr:row>7</xdr:row>
      <xdr:rowOff>178066</xdr:rowOff>
    </xdr:from>
    <xdr:to>
      <xdr:col>15</xdr:col>
      <xdr:colOff>273517</xdr:colOff>
      <xdr:row>21</xdr:row>
      <xdr:rowOff>118410</xdr:rowOff>
    </xdr:to>
    <mc:AlternateContent xmlns:mc="http://schemas.openxmlformats.org/markup-compatibility/2006" xmlns:a14="http://schemas.microsoft.com/office/drawing/2010/main">
      <mc:Choice Requires="a14">
        <xdr:graphicFrame macro="">
          <xdr:nvGraphicFramePr>
            <xdr:cNvPr id="2" name="Geography 2">
              <a:extLst>
                <a:ext uri="{FF2B5EF4-FFF2-40B4-BE49-F238E27FC236}">
                  <a16:creationId xmlns:a16="http://schemas.microsoft.com/office/drawing/2014/main" id="{43EBA4B9-249D-4A9E-F3BF-2BE825E299ED}"/>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mlns="">
        <xdr:sp macro="" textlink="">
          <xdr:nvSpPr>
            <xdr:cNvPr id="0" name=""/>
            <xdr:cNvSpPr>
              <a:spLocks noTextEdit="1"/>
            </xdr:cNvSpPr>
          </xdr:nvSpPr>
          <xdr:spPr>
            <a:xfrm>
              <a:off x="9834612" y="156169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91440</xdr:colOff>
      <xdr:row>4</xdr:row>
      <xdr:rowOff>22860</xdr:rowOff>
    </xdr:from>
    <xdr:to>
      <xdr:col>10</xdr:col>
      <xdr:colOff>91440</xdr:colOff>
      <xdr:row>17</xdr:row>
      <xdr:rowOff>112395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130720EC-17BA-C02E-AB93-378535A77666}"/>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814060" y="754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verma" refreshedDate="45474.193370717592" createdVersion="8" refreshedVersion="8" minRefreshableVersion="3" recordCount="300" xr:uid="{C07C047E-15AC-4F9E-AF0F-D387388B1A3F}">
  <cacheSource type="worksheet">
    <worksheetSource name="table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6">
      <sharedItems containsMixedTypes="1" containsNumber="1" minValue="0" maxValue="2037"/>
    </cacheField>
    <cacheField name="Cost" numFmtId="166">
      <sharedItems containsMixedTypes="1" containsNumber="1" minValue="0" maxValue="16183.999999999998" count="275">
        <n v="1624"/>
        <n v="6706"/>
        <n v="959"/>
        <n v="9632"/>
        <n v="2100"/>
        <n v="8869"/>
        <n v="2681"/>
        <n v="5012"/>
        <n v="1280.9999999999998"/>
        <n v="4991"/>
        <n v="1785"/>
        <n v="3983"/>
        <n v="2646"/>
        <n v="252.00000000000003"/>
        <n v="2464"/>
        <n v="2114"/>
        <n v="7693.0000000000009"/>
        <n v="15610"/>
        <n v="336"/>
        <n v="9443"/>
        <n v="8155"/>
        <n v="1701"/>
        <n v="2205"/>
        <n v="1771"/>
        <n v="10311"/>
        <n v="21"/>
        <n v="1974"/>
        <n v="6314"/>
        <n v="4683"/>
        <n v="6398"/>
        <n v="553"/>
        <n v="7021"/>
        <n v="5817"/>
        <n v="3976"/>
        <n v="1134"/>
        <n v="6027"/>
        <n v="1904"/>
        <n v="3262"/>
        <n v="2289"/>
        <n v="6986"/>
        <n v="4417"/>
        <n v="1442"/>
        <n v="2415"/>
        <n v="238"/>
        <n v="4949"/>
        <n v="5075"/>
        <n v="9198"/>
        <n v="3339.0000000000005"/>
        <n v="5018.9999999999991"/>
        <n v="16183.999999999998"/>
        <n v="497"/>
        <n v="8211"/>
        <n v="6580"/>
        <n v="4760"/>
        <n v="5439"/>
        <n v="1463"/>
        <n v="7777"/>
        <n v="1085"/>
        <n v="182"/>
        <n v="4242"/>
        <n v="6118"/>
        <n v="2317"/>
        <n v="938"/>
        <n v="9709"/>
        <n v="4487"/>
        <n v="4018"/>
        <n v="861.00000000000011"/>
        <n v="5586"/>
        <n v="2226"/>
        <n v="14329"/>
        <n v="8463"/>
        <n v="2891"/>
        <n v="3773"/>
        <n v="853.99999999999989"/>
        <n v="4970"/>
        <n v="98"/>
        <n v="13390.999999999998"/>
        <n v="8890"/>
        <n v="56.000000000000007"/>
        <n v="3339"/>
        <n v="3807.9999999999995"/>
        <n v="63"/>
        <n v="7812"/>
        <n v="7693"/>
        <n v="972.99999999999989"/>
        <n v="567"/>
        <n v="2471"/>
        <n v="7188.9999999999991"/>
        <n v="7454.9999999999991"/>
        <n v="3108"/>
        <n v="469"/>
        <n v="2737"/>
        <n v="4305"/>
        <n v="2408"/>
        <n v="1281"/>
        <n v="12348"/>
        <n v="3689"/>
        <n v="2870"/>
        <n v="798"/>
        <n v="2933"/>
        <n v="2744"/>
        <n v="9772"/>
        <n v="1568"/>
        <n v="11417"/>
        <n v="6748"/>
        <n v="1407"/>
        <n v="2023"/>
        <n v="5236"/>
        <n v="1925"/>
        <n v="6608"/>
        <n v="8008.0000000000009"/>
        <n v="1428"/>
        <n v="525"/>
        <n v="1505"/>
        <n v="6755"/>
        <n v="11571"/>
        <n v="2541"/>
        <n v="1526"/>
        <n v="6125"/>
        <n v="847"/>
        <n v="4753"/>
        <n v="2793"/>
        <n v="4606"/>
        <n v="5551"/>
        <n v="6657"/>
        <n v="4438"/>
        <n v="168"/>
        <n v="6391"/>
        <n v="518"/>
        <n v="5677"/>
        <n v="6048"/>
        <n v="3752"/>
        <n v="4480"/>
        <n v="259"/>
        <n v="42.000000000000007"/>
        <n v="2478"/>
        <n v="7847.0000000000009"/>
        <n v="9926"/>
        <n v="819"/>
        <n v="3052"/>
        <n v="6832"/>
        <n v="2016"/>
        <n v="7322"/>
        <n v="357"/>
        <n v="3192"/>
        <n v="8435"/>
        <n v="0"/>
        <n v="8862"/>
        <n v="3556"/>
        <n v="7279.9999999999991"/>
        <n v="3402"/>
        <n v="4592"/>
        <n v="7833.0000000000009"/>
        <n v="7651"/>
        <n v="2275"/>
        <n v="5670"/>
        <n v="2135"/>
        <n v="2779"/>
        <n v="12950"/>
        <n v="3794"/>
        <n v="2583"/>
        <n v="4585"/>
        <n v="1651.9999999999998"/>
        <n v="2008.9999999999998"/>
        <n v="3388"/>
        <n v="623"/>
        <n v="10073"/>
        <n v="1561"/>
        <n v="11522"/>
        <n v="3059"/>
        <n v="2324"/>
        <n v="4956"/>
        <n v="5355"/>
        <n v="7259"/>
        <n v="6279"/>
        <n v="3863.9999999999995"/>
        <n v="6146"/>
        <n v="2639"/>
        <n v="1889.9999999999998"/>
        <n v="1931.9999999999998"/>
        <n v="6300"/>
        <n v="560"/>
        <n v="2856"/>
        <n v="707"/>
        <n v="3598"/>
        <n v="6853"/>
        <n v="4725"/>
        <n v="10304"/>
        <n v="1274"/>
        <n v="3101"/>
        <n v="1057"/>
        <e v="#DIV/0!"/>
        <n v="1778"/>
        <n v="1638"/>
        <n v="154"/>
        <n v="9835"/>
        <n v="7273"/>
        <n v="6908.9999999999991"/>
        <n v="3920"/>
        <n v="4858"/>
        <n v="3549"/>
        <n v="966"/>
        <n v="385"/>
        <n v="2219"/>
        <n v="2954"/>
        <n v="280"/>
        <n v="4802"/>
        <n v="4137"/>
        <n v="2022.9999999999998"/>
        <n v="9051"/>
        <n v="2918.9999999999995"/>
        <n v="5915"/>
        <n v="2562"/>
        <n v="8813"/>
        <n v="6111"/>
        <n v="3507"/>
        <n v="4319"/>
        <n v="609"/>
        <n v="6370"/>
        <n v="5474"/>
        <n v="3164"/>
        <n v="1302"/>
        <n v="7308"/>
        <n v="6132"/>
        <n v="3472"/>
        <n v="9660"/>
        <n v="2436"/>
        <n v="9506"/>
        <n v="245"/>
        <n v="2702"/>
        <n v="700"/>
        <n v="3759"/>
        <n v="1589"/>
        <n v="5194"/>
        <n v="945"/>
        <n v="1987.9999999999998"/>
        <n v="6734"/>
        <n v="217"/>
        <n v="4424"/>
        <n v="189"/>
        <n v="490"/>
        <n v="434.00000000000006"/>
        <n v="10129"/>
        <n v="1652"/>
        <n v="6433"/>
        <n v="2212"/>
        <n v="3829"/>
        <n v="5775"/>
        <n v="1071"/>
        <n v="5019"/>
        <n v="2863"/>
        <n v="1617"/>
        <n v="6818"/>
        <n v="2919"/>
        <n v="3094"/>
        <n v="2989"/>
        <n v="2268"/>
        <n v="7511"/>
        <n v="4326"/>
        <n v="4935"/>
        <n v="4781"/>
        <n v="7483"/>
        <n v="6860"/>
        <n v="9002"/>
        <n v="1400"/>
        <n v="4053"/>
        <n v="2149"/>
        <n v="3640"/>
        <n v="630"/>
        <n v="2429"/>
        <n v="2142"/>
        <n v="6454"/>
        <n v="8841"/>
        <n v="714"/>
        <n v="3849.9999999999995"/>
      </sharedItems>
    </cacheField>
  </cacheFields>
  <extLst>
    <ext xmlns:x14="http://schemas.microsoft.com/office/spreadsheetml/2009/9/main" uri="{725AE2AE-9491-48be-B2B4-4EB974FC3084}">
      <x14:pivotCacheDefinition pivotCacheId="7335603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verma" refreshedDate="45474.210110995373" backgroundQuery="1" createdVersion="8" refreshedVersion="8" minRefreshableVersion="3" recordCount="0" supportSubquery="1" supportAdvancedDrill="1" xr:uid="{90676BCF-88D4-40D3-B37B-2E135DAD3266}">
  <cacheSource type="external" connectionId="1"/>
  <cacheFields count="2">
    <cacheField name="[table2].[Product].[Product]" caption="Product" numFmtId="0" hierarchy="4" level="1">
      <sharedItems count="10">
        <s v="85% Dark Bars"/>
        <s v="After Nines"/>
        <s v="Baker's Choco Chips"/>
        <s v="Choco Coated Almonds"/>
        <s v="Drinking Coco"/>
        <s v="Fruit &amp; Nut Bars"/>
        <s v="Mint Chip Choco"/>
        <s v="Peanut Butter Cubes"/>
        <s v="Raspberry Choco"/>
        <s v="Spicy Special Slims"/>
      </sharedItems>
    </cacheField>
    <cacheField name="[Measures].[Sales per Unit]" caption="Sales per Unit" numFmtId="0" hierarchy="12" level="32767"/>
  </cacheFields>
  <cacheHierarchies count="18">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5"/>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6"/>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8"/>
        </ext>
      </extLst>
    </cacheHierarchy>
    <cacheHierarchy uniqueName="[Measures].[Sales per Unit]" caption="Sales per Unit" measure="1" displayFolder="" measureGroup="table2" count="0" oneField="1">
      <fieldsUsage count="1">
        <fieldUsage x="1"/>
      </fieldsUsage>
    </cacheHierarchy>
    <cacheHierarchy uniqueName="[Measures].[Total Profit]" caption="Total Profit" measure="1" displayFolder="" measureGroup="table2" count="0"/>
    <cacheHierarchy uniqueName="[Measures].[Profit %]" caption="Profit %" measure="1" displayFolder="" measureGroup="table2" count="0"/>
    <cacheHierarchy uniqueName="[Measures].[__XL_Count table2]" caption="__XL_Count table2" measure="1" displayFolder="" measureGroup="table2"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table2" uniqueName="[table2]" caption="table2"/>
  </dimensions>
  <measureGroups count="2">
    <measureGroup name="products" caption="products"/>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verma" refreshedDate="45474.222796643517" backgroundQuery="1" createdVersion="8" refreshedVersion="8" minRefreshableVersion="3" recordCount="0" supportSubquery="1" supportAdvancedDrill="1" xr:uid="{0B6E0DE0-D741-4F56-BAD7-48115108CB2A}">
  <cacheSource type="external" connectionId="1"/>
  <cacheFields count="3">
    <cacheField name="[table2].[Product].[Product]" caption="Product" numFmtId="0" hierarchy="4"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3" level="32767"/>
    <cacheField name="[table2].[Geography].[Geography]" caption="Geography" numFmtId="0" hierarchy="3" level="1">
      <sharedItems containsSemiMixedTypes="0" containsNonDate="0" containsString="0"/>
    </cacheField>
  </cacheFields>
  <cacheHierarchies count="18">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2" memberValueDatatype="130" unbalanced="0">
      <fieldsUsage count="2">
        <fieldUsage x="-1"/>
        <fieldUsage x="2"/>
      </fieldsUsage>
    </cacheHierarchy>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5"/>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6"/>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8"/>
        </ext>
      </extLst>
    </cacheHierarchy>
    <cacheHierarchy uniqueName="[Measures].[Sales per Unit]" caption="Sales per Unit" measure="1" displayFolder="" measureGroup="table2" count="0"/>
    <cacheHierarchy uniqueName="[Measures].[Total Profit]" caption="Total Profit" measure="1" displayFolder="" measureGroup="table2" count="0" oneField="1">
      <fieldsUsage count="1">
        <fieldUsage x="1"/>
      </fieldsUsage>
    </cacheHierarchy>
    <cacheHierarchy uniqueName="[Measures].[Profit %]" caption="Profit %" measure="1" displayFolder="" measureGroup="table2" count="0"/>
    <cacheHierarchy uniqueName="[Measures].[__XL_Count table2]" caption="__XL_Count table2" measure="1" displayFolder="" measureGroup="table2"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table2" uniqueName="[table2]" caption="table2"/>
  </dimensions>
  <measureGroups count="2">
    <measureGroup name="products" caption="products"/>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verma" refreshedDate="45474.273109490743" backgroundQuery="1" createdVersion="8" refreshedVersion="8" minRefreshableVersion="3" recordCount="0" supportSubquery="1" supportAdvancedDrill="1" xr:uid="{CF62DBDA-C810-4BC9-8AD1-B94AF3ACB658}">
  <cacheSource type="external" connectionId="1"/>
  <cacheFields count="6">
    <cacheField name="[table2].[Product].[Product]" caption="Product" numFmtId="0" hierarchy="4" level="1">
      <sharedItems count="20">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Sum of Amount]" caption="Sum of Amount" numFmtId="0" hierarchy="9" level="32767"/>
    <cacheField name="[Measures].[Total Profit]" caption="Total Profit" numFmtId="0" hierarchy="13" level="32767"/>
    <cacheField name="[Measures].[Sum of Units]" caption="Sum of Units" numFmtId="0" hierarchy="10" level="32767"/>
    <cacheField name="[Measures].[Profit %]" caption="Profit %" numFmtId="0" hierarchy="14" level="32767"/>
    <cacheField name="[table2].[Geography].[Geography]" caption="Geography" numFmtId="0" hierarchy="3" level="1">
      <sharedItems containsSemiMixedTypes="0" containsNonDate="0" containsString="0"/>
    </cacheField>
  </cacheFields>
  <cacheHierarchies count="18">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2" memberValueDatatype="130" unbalanced="0">
      <fieldsUsage count="2">
        <fieldUsage x="-1"/>
        <fieldUsage x="5"/>
      </fieldsUsage>
    </cacheHierarchy>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oneField="1">
      <fieldsUsage count="1">
        <fieldUsage x="1"/>
      </fieldsUsage>
      <extLst>
        <ext xmlns:x15="http://schemas.microsoft.com/office/spreadsheetml/2010/11/main" uri="{B97F6D7D-B522-45F9-BDA1-12C45D357490}">
          <x15:cacheHierarchy aggregatedColumn="5"/>
        </ext>
      </extLst>
    </cacheHierarchy>
    <cacheHierarchy uniqueName="[Measures].[Sum of Units]" caption="Sum of Units" measure="1" displayFolder="" measureGroup="table2" count="0" oneField="1">
      <fieldsUsage count="1">
        <fieldUsage x="3"/>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8"/>
        </ext>
      </extLst>
    </cacheHierarchy>
    <cacheHierarchy uniqueName="[Measures].[Sales per Unit]" caption="Sales per Unit" measure="1" displayFolder="" measureGroup="table2" count="0"/>
    <cacheHierarchy uniqueName="[Measures].[Total Profit]" caption="Total Profit" measure="1" displayFolder="" measureGroup="table2" count="0" oneField="1">
      <fieldsUsage count="1">
        <fieldUsage x="2"/>
      </fieldsUsage>
    </cacheHierarchy>
    <cacheHierarchy uniqueName="[Measures].[Profit %]" caption="Profit %" measure="1" displayFolder="" measureGroup="table2" count="0" oneField="1">
      <fieldsUsage count="1">
        <fieldUsage x="4"/>
      </fieldsUsage>
    </cacheHierarchy>
    <cacheHierarchy uniqueName="[Measures].[__XL_Count table2]" caption="__XL_Count table2" measure="1" displayFolder="" measureGroup="table2"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table2" uniqueName="[table2]" caption="table2"/>
  </dimensions>
  <measureGroups count="2">
    <measureGroup name="products" caption="products"/>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verma" refreshedDate="45474.281581944444" backgroundQuery="1" createdVersion="8" refreshedVersion="8" minRefreshableVersion="3" recordCount="0" supportSubquery="1" supportAdvancedDrill="1" xr:uid="{534F24D5-CCF9-4046-91AB-BD49DF00294F}">
  <cacheSource type="external" connectionId="1"/>
  <cacheFields count="4">
    <cacheField name="[table2].[Sales Person].[Sales Person]" caption="Sales Person" numFmtId="0" hierarchy="2"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9" level="32767"/>
    <cacheField name="[Measures].[Sum of Units]" caption="Sum of Units" numFmtId="0" hierarchy="10" level="32767"/>
    <cacheField name="[table2].[Geography].[Geography]" caption="Geography" numFmtId="0" hierarchy="3" level="1">
      <sharedItems containsSemiMixedTypes="0" containsNonDate="0" containsString="0"/>
    </cacheField>
  </cacheFields>
  <cacheHierarchies count="18">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2].[Sales Person]" caption="Sales Person" attribute="1" defaultMemberUniqueName="[table2].[Sales Person].[All]" allUniqueName="[table2].[Sales Person].[All]" dimensionUniqueName="[table2]" displayFolder="" count="2" memberValueDatatype="130" unbalanced="0">
      <fieldsUsage count="2">
        <fieldUsage x="-1"/>
        <fieldUsage x="0"/>
      </fieldsUsage>
    </cacheHierarchy>
    <cacheHierarchy uniqueName="[table2].[Geography]" caption="Geography" attribute="1" defaultMemberUniqueName="[table2].[Geography].[All]" allUniqueName="[table2].[Geography].[All]" dimensionUniqueName="[table2]" displayFolder="" count="2" memberValueDatatype="130" unbalanced="0">
      <fieldsUsage count="2">
        <fieldUsage x="-1"/>
        <fieldUsage x="3"/>
      </fieldsUsage>
    </cacheHierarchy>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oneField="1">
      <fieldsUsage count="1">
        <fieldUsage x="1"/>
      </fieldsUsage>
      <extLst>
        <ext xmlns:x15="http://schemas.microsoft.com/office/spreadsheetml/2010/11/main" uri="{B97F6D7D-B522-45F9-BDA1-12C45D357490}">
          <x15:cacheHierarchy aggregatedColumn="5"/>
        </ext>
      </extLst>
    </cacheHierarchy>
    <cacheHierarchy uniqueName="[Measures].[Sum of Units]" caption="Sum of Units" measure="1" displayFolder="" measureGroup="table2" count="0" oneField="1">
      <fieldsUsage count="1">
        <fieldUsage x="2"/>
      </fieldsUsage>
      <extLst>
        <ext xmlns:x15="http://schemas.microsoft.com/office/spreadsheetml/2010/11/main" uri="{B97F6D7D-B522-45F9-BDA1-12C45D357490}">
          <x15:cacheHierarchy aggregatedColumn="6"/>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8"/>
        </ext>
      </extLst>
    </cacheHierarchy>
    <cacheHierarchy uniqueName="[Measures].[Sales per Unit]" caption="Sales per Unit" measure="1" displayFolder="" measureGroup="table2" count="0"/>
    <cacheHierarchy uniqueName="[Measures].[Total Profit]" caption="Total Profit" measure="1" displayFolder="" measureGroup="table2" count="0"/>
    <cacheHierarchy uniqueName="[Measures].[Profit %]" caption="Profit %" measure="1" displayFolder="" measureGroup="table2" count="0"/>
    <cacheHierarchy uniqueName="[Measures].[__XL_Count table2]" caption="__XL_Count table2" measure="1" displayFolder="" measureGroup="table2"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table2" uniqueName="[table2]" caption="table2"/>
  </dimensions>
  <measureGroups count="2">
    <measureGroup name="products" caption="products"/>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verma" refreshedDate="45474.218111574075" backgroundQuery="1" createdVersion="3" refreshedVersion="8" minRefreshableVersion="3" recordCount="0" supportSubquery="1" supportAdvancedDrill="1" xr:uid="{D0B0B59C-6406-4326-9B35-C3041294F61E}">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2].[Sales Person]" caption="Sales Person" attribute="1" defaultMemberUniqueName="[table2].[Sales Person].[All]" allUniqueName="[table2].[Sales Person].[All]" dimensionUniqueName="[table2]" displayFolder="" count="2" memberValueDatatype="130" unbalanced="0"/>
    <cacheHierarchy uniqueName="[table2].[Geography]" caption="Geography" attribute="1" defaultMemberUniqueName="[table2].[Geography].[All]" allUniqueName="[table2].[Geography].[All]" dimensionUniqueName="[table2]" displayFolder="" count="2"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5"/>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6"/>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8"/>
        </ext>
      </extLst>
    </cacheHierarchy>
    <cacheHierarchy uniqueName="[Measures].[Sales per Unit]" caption="Sales per Unit" measure="1" displayFolder="" measureGroup="table2" count="0"/>
    <cacheHierarchy uniqueName="[Measures].[Total Profit]" caption="Total Profit" measure="1" displayFolder="" measureGroup="table2" count="0"/>
    <cacheHierarchy uniqueName="[Measures].[__XL_Count table2]" caption="__XL_Count table2" measure="1" displayFolder="" measureGroup="table2"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7165374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verma" refreshedDate="45474.270666550925" backgroundQuery="1" createdVersion="3" refreshedVersion="8" minRefreshableVersion="3" recordCount="0" supportSubquery="1" supportAdvancedDrill="1" xr:uid="{BC6B0DDB-D7F0-47DB-9B5B-9D474F6DE3C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products].[Product]" caption="Product" attribute="1" defaultMemberUniqueName="[products].[Product].[All]" allUniqueName="[products].[Product].[All]" dimensionUniqueName="[products]" displayFolder="" count="0" memberValueDatatype="130" unbalanced="0"/>
    <cacheHierarchy uniqueName="[products].[Cost per unit]" caption="Cost per unit" attribute="1" defaultMemberUniqueName="[products].[Cost per unit].[All]" allUniqueName="[products].[Cost per unit].[All]" dimensionUniqueName="[products]" displayFolder="" count="0" memberValueDatatype="5"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2"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5"/>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6"/>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8"/>
        </ext>
      </extLst>
    </cacheHierarchy>
    <cacheHierarchy uniqueName="[Measures].[Sales per Unit]" caption="Sales per Unit" measure="1" displayFolder="" measureGroup="table2" count="0"/>
    <cacheHierarchy uniqueName="[Measures].[Total Profit]" caption="Total Profit" measure="1" displayFolder="" measureGroup="table2" count="0"/>
    <cacheHierarchy uniqueName="[Measures].[Profit %]" caption="Profit %" measure="1" displayFolder="" measureGroup="table2" count="0"/>
    <cacheHierarchy uniqueName="[Measures].[__XL_Count table2]" caption="__XL_Count table2" measure="1" displayFolder="" measureGroup="table2"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993253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245614035087719"/>
    <x v="0"/>
  </r>
  <r>
    <x v="1"/>
    <x v="1"/>
    <x v="1"/>
    <n v="6706"/>
    <n v="459"/>
    <n v="14.610021786492375"/>
    <x v="1"/>
  </r>
  <r>
    <x v="2"/>
    <x v="1"/>
    <x v="2"/>
    <n v="959"/>
    <n v="147"/>
    <n v="6.5238095238095237"/>
    <x v="2"/>
  </r>
  <r>
    <x v="3"/>
    <x v="2"/>
    <x v="3"/>
    <n v="9632"/>
    <n v="288"/>
    <n v="33.444444444444443"/>
    <x v="3"/>
  </r>
  <r>
    <x v="4"/>
    <x v="3"/>
    <x v="4"/>
    <n v="2100"/>
    <n v="414"/>
    <n v="5.0724637681159424"/>
    <x v="4"/>
  </r>
  <r>
    <x v="0"/>
    <x v="1"/>
    <x v="5"/>
    <n v="8869"/>
    <n v="432"/>
    <n v="20.530092592592592"/>
    <x v="5"/>
  </r>
  <r>
    <x v="4"/>
    <x v="4"/>
    <x v="6"/>
    <n v="2681"/>
    <n v="54"/>
    <n v="49.648148148148145"/>
    <x v="6"/>
  </r>
  <r>
    <x v="1"/>
    <x v="1"/>
    <x v="7"/>
    <n v="5012"/>
    <n v="210"/>
    <n v="23.866666666666667"/>
    <x v="7"/>
  </r>
  <r>
    <x v="5"/>
    <x v="4"/>
    <x v="8"/>
    <n v="1281"/>
    <n v="75"/>
    <n v="17.079999999999998"/>
    <x v="8"/>
  </r>
  <r>
    <x v="6"/>
    <x v="0"/>
    <x v="8"/>
    <n v="4991"/>
    <n v="12"/>
    <n v="415.91666666666669"/>
    <x v="9"/>
  </r>
  <r>
    <x v="7"/>
    <x v="3"/>
    <x v="4"/>
    <n v="1785"/>
    <n v="462"/>
    <n v="3.8636363636363638"/>
    <x v="10"/>
  </r>
  <r>
    <x v="8"/>
    <x v="0"/>
    <x v="9"/>
    <n v="3983"/>
    <n v="144"/>
    <n v="27.659722222222221"/>
    <x v="11"/>
  </r>
  <r>
    <x v="2"/>
    <x v="4"/>
    <x v="10"/>
    <n v="2646"/>
    <n v="120"/>
    <n v="22.05"/>
    <x v="12"/>
  </r>
  <r>
    <x v="7"/>
    <x v="5"/>
    <x v="11"/>
    <n v="252"/>
    <n v="54"/>
    <n v="4.666666666666667"/>
    <x v="13"/>
  </r>
  <r>
    <x v="8"/>
    <x v="1"/>
    <x v="4"/>
    <n v="2464"/>
    <n v="234"/>
    <n v="10.52991452991453"/>
    <x v="14"/>
  </r>
  <r>
    <x v="8"/>
    <x v="1"/>
    <x v="12"/>
    <n v="2114"/>
    <n v="66"/>
    <n v="32.030303030303031"/>
    <x v="15"/>
  </r>
  <r>
    <x v="4"/>
    <x v="0"/>
    <x v="6"/>
    <n v="7693"/>
    <n v="87"/>
    <n v="88.425287356321846"/>
    <x v="16"/>
  </r>
  <r>
    <x v="6"/>
    <x v="5"/>
    <x v="13"/>
    <n v="15610"/>
    <n v="339"/>
    <n v="46.047197640117993"/>
    <x v="17"/>
  </r>
  <r>
    <x v="3"/>
    <x v="5"/>
    <x v="7"/>
    <n v="336"/>
    <n v="144"/>
    <n v="2.3333333333333335"/>
    <x v="18"/>
  </r>
  <r>
    <x v="7"/>
    <x v="3"/>
    <x v="13"/>
    <n v="9443"/>
    <n v="162"/>
    <n v="58.290123456790127"/>
    <x v="19"/>
  </r>
  <r>
    <x v="2"/>
    <x v="5"/>
    <x v="14"/>
    <n v="8155"/>
    <n v="90"/>
    <n v="90.611111111111114"/>
    <x v="20"/>
  </r>
  <r>
    <x v="1"/>
    <x v="4"/>
    <x v="14"/>
    <n v="1701"/>
    <n v="234"/>
    <n v="7.2692307692307692"/>
    <x v="21"/>
  </r>
  <r>
    <x v="9"/>
    <x v="4"/>
    <x v="7"/>
    <n v="2205"/>
    <n v="141"/>
    <n v="15.638297872340425"/>
    <x v="22"/>
  </r>
  <r>
    <x v="1"/>
    <x v="0"/>
    <x v="15"/>
    <n v="1771"/>
    <n v="204"/>
    <n v="8.6813725490196081"/>
    <x v="23"/>
  </r>
  <r>
    <x v="3"/>
    <x v="1"/>
    <x v="16"/>
    <n v="2114"/>
    <n v="186"/>
    <n v="11.365591397849462"/>
    <x v="15"/>
  </r>
  <r>
    <x v="3"/>
    <x v="2"/>
    <x v="11"/>
    <n v="10311"/>
    <n v="231"/>
    <n v="44.636363636363633"/>
    <x v="24"/>
  </r>
  <r>
    <x v="8"/>
    <x v="3"/>
    <x v="10"/>
    <n v="21"/>
    <n v="168"/>
    <n v="0.125"/>
    <x v="25"/>
  </r>
  <r>
    <x v="9"/>
    <x v="1"/>
    <x v="13"/>
    <n v="1974"/>
    <n v="195"/>
    <n v="10.123076923076923"/>
    <x v="26"/>
  </r>
  <r>
    <x v="6"/>
    <x v="2"/>
    <x v="14"/>
    <n v="6314"/>
    <n v="15"/>
    <n v="420.93333333333334"/>
    <x v="27"/>
  </r>
  <r>
    <x v="9"/>
    <x v="0"/>
    <x v="14"/>
    <n v="4683"/>
    <n v="30"/>
    <n v="156.1"/>
    <x v="28"/>
  </r>
  <r>
    <x v="3"/>
    <x v="0"/>
    <x v="17"/>
    <n v="6398"/>
    <n v="102"/>
    <n v="62.725490196078432"/>
    <x v="29"/>
  </r>
  <r>
    <x v="7"/>
    <x v="1"/>
    <x v="15"/>
    <n v="553"/>
    <n v="15"/>
    <n v="36.866666666666667"/>
    <x v="30"/>
  </r>
  <r>
    <x v="1"/>
    <x v="3"/>
    <x v="0"/>
    <n v="7021"/>
    <n v="183"/>
    <n v="38.366120218579233"/>
    <x v="31"/>
  </r>
  <r>
    <x v="0"/>
    <x v="3"/>
    <x v="7"/>
    <n v="5817"/>
    <n v="12"/>
    <n v="484.75"/>
    <x v="32"/>
  </r>
  <r>
    <x v="3"/>
    <x v="3"/>
    <x v="8"/>
    <n v="3976"/>
    <n v="72"/>
    <n v="55.222222222222221"/>
    <x v="33"/>
  </r>
  <r>
    <x v="4"/>
    <x v="4"/>
    <x v="18"/>
    <n v="1134"/>
    <n v="282"/>
    <n v="4.0212765957446805"/>
    <x v="34"/>
  </r>
  <r>
    <x v="7"/>
    <x v="3"/>
    <x v="19"/>
    <n v="6027"/>
    <n v="144"/>
    <n v="41.854166666666664"/>
    <x v="35"/>
  </r>
  <r>
    <x v="4"/>
    <x v="0"/>
    <x v="10"/>
    <n v="1904"/>
    <n v="405"/>
    <n v="4.7012345679012348"/>
    <x v="36"/>
  </r>
  <r>
    <x v="5"/>
    <x v="5"/>
    <x v="1"/>
    <n v="3262"/>
    <n v="75"/>
    <n v="43.493333333333332"/>
    <x v="37"/>
  </r>
  <r>
    <x v="0"/>
    <x v="5"/>
    <x v="18"/>
    <n v="2289"/>
    <n v="135"/>
    <n v="16.955555555555556"/>
    <x v="38"/>
  </r>
  <r>
    <x v="6"/>
    <x v="5"/>
    <x v="18"/>
    <n v="6986"/>
    <n v="21"/>
    <n v="332.66666666666669"/>
    <x v="39"/>
  </r>
  <r>
    <x v="7"/>
    <x v="4"/>
    <x v="14"/>
    <n v="4417"/>
    <n v="153"/>
    <n v="28.869281045751634"/>
    <x v="40"/>
  </r>
  <r>
    <x v="4"/>
    <x v="5"/>
    <x v="16"/>
    <n v="1442"/>
    <n v="15"/>
    <n v="96.13333333333334"/>
    <x v="41"/>
  </r>
  <r>
    <x v="8"/>
    <x v="1"/>
    <x v="8"/>
    <n v="2415"/>
    <n v="255"/>
    <n v="9.4705882352941178"/>
    <x v="42"/>
  </r>
  <r>
    <x v="7"/>
    <x v="0"/>
    <x v="15"/>
    <n v="238"/>
    <n v="18"/>
    <n v="13.222222222222221"/>
    <x v="43"/>
  </r>
  <r>
    <x v="4"/>
    <x v="0"/>
    <x v="14"/>
    <n v="4949"/>
    <n v="189"/>
    <n v="26.185185185185187"/>
    <x v="44"/>
  </r>
  <r>
    <x v="6"/>
    <x v="4"/>
    <x v="1"/>
    <n v="5075"/>
    <n v="21"/>
    <n v="241.66666666666666"/>
    <x v="45"/>
  </r>
  <r>
    <x v="8"/>
    <x v="2"/>
    <x v="10"/>
    <n v="9198"/>
    <n v="36"/>
    <n v="255.5"/>
    <x v="46"/>
  </r>
  <r>
    <x v="4"/>
    <x v="5"/>
    <x v="12"/>
    <n v="3339"/>
    <n v="75"/>
    <n v="44.52"/>
    <x v="47"/>
  </r>
  <r>
    <x v="0"/>
    <x v="5"/>
    <x v="9"/>
    <n v="5019"/>
    <n v="156"/>
    <n v="32.17307692307692"/>
    <x v="48"/>
  </r>
  <r>
    <x v="6"/>
    <x v="2"/>
    <x v="10"/>
    <n v="16184"/>
    <n v="39"/>
    <n v="414.97435897435895"/>
    <x v="49"/>
  </r>
  <r>
    <x v="4"/>
    <x v="2"/>
    <x v="20"/>
    <n v="497"/>
    <n v="63"/>
    <n v="7.8888888888888893"/>
    <x v="50"/>
  </r>
  <r>
    <x v="7"/>
    <x v="2"/>
    <x v="12"/>
    <n v="8211"/>
    <n v="75"/>
    <n v="109.48"/>
    <x v="51"/>
  </r>
  <r>
    <x v="7"/>
    <x v="4"/>
    <x v="19"/>
    <n v="6580"/>
    <n v="183"/>
    <n v="35.956284153005463"/>
    <x v="52"/>
  </r>
  <r>
    <x v="3"/>
    <x v="1"/>
    <x v="11"/>
    <n v="4760"/>
    <n v="69"/>
    <n v="68.985507246376812"/>
    <x v="53"/>
  </r>
  <r>
    <x v="0"/>
    <x v="2"/>
    <x v="4"/>
    <n v="5439"/>
    <n v="30"/>
    <n v="181.3"/>
    <x v="54"/>
  </r>
  <r>
    <x v="3"/>
    <x v="5"/>
    <x v="9"/>
    <n v="1463"/>
    <n v="39"/>
    <n v="37.512820512820511"/>
    <x v="55"/>
  </r>
  <r>
    <x v="8"/>
    <x v="5"/>
    <x v="1"/>
    <n v="7777"/>
    <n v="504"/>
    <n v="15.430555555555555"/>
    <x v="56"/>
  </r>
  <r>
    <x v="2"/>
    <x v="0"/>
    <x v="12"/>
    <n v="1085"/>
    <n v="273"/>
    <n v="3.9743589743589745"/>
    <x v="57"/>
  </r>
  <r>
    <x v="6"/>
    <x v="0"/>
    <x v="6"/>
    <n v="182"/>
    <n v="48"/>
    <n v="3.7916666666666665"/>
    <x v="58"/>
  </r>
  <r>
    <x v="4"/>
    <x v="5"/>
    <x v="18"/>
    <n v="4242"/>
    <n v="207"/>
    <n v="20.492753623188406"/>
    <x v="59"/>
  </r>
  <r>
    <x v="4"/>
    <x v="2"/>
    <x v="1"/>
    <n v="6118"/>
    <n v="9"/>
    <n v="679.77777777777783"/>
    <x v="60"/>
  </r>
  <r>
    <x v="9"/>
    <x v="2"/>
    <x v="14"/>
    <n v="2317"/>
    <n v="261"/>
    <n v="8.8773946360153264"/>
    <x v="61"/>
  </r>
  <r>
    <x v="4"/>
    <x v="4"/>
    <x v="10"/>
    <n v="938"/>
    <n v="6"/>
    <n v="156.33333333333334"/>
    <x v="62"/>
  </r>
  <r>
    <x v="1"/>
    <x v="0"/>
    <x v="16"/>
    <n v="9709"/>
    <n v="30"/>
    <n v="323.63333333333333"/>
    <x v="63"/>
  </r>
  <r>
    <x v="5"/>
    <x v="5"/>
    <x v="13"/>
    <n v="2205"/>
    <n v="138"/>
    <n v="15.978260869565217"/>
    <x v="22"/>
  </r>
  <r>
    <x v="5"/>
    <x v="0"/>
    <x v="9"/>
    <n v="4487"/>
    <n v="111"/>
    <n v="40.423423423423422"/>
    <x v="64"/>
  </r>
  <r>
    <x v="6"/>
    <x v="1"/>
    <x v="3"/>
    <n v="2415"/>
    <n v="15"/>
    <n v="161"/>
    <x v="42"/>
  </r>
  <r>
    <x v="0"/>
    <x v="5"/>
    <x v="15"/>
    <n v="4018"/>
    <n v="162"/>
    <n v="24.802469135802468"/>
    <x v="65"/>
  </r>
  <r>
    <x v="6"/>
    <x v="5"/>
    <x v="15"/>
    <n v="861"/>
    <n v="195"/>
    <n v="4.4153846153846157"/>
    <x v="66"/>
  </r>
  <r>
    <x v="9"/>
    <x v="4"/>
    <x v="8"/>
    <n v="5586"/>
    <n v="525"/>
    <n v="10.64"/>
    <x v="67"/>
  </r>
  <r>
    <x v="5"/>
    <x v="5"/>
    <x v="5"/>
    <n v="2226"/>
    <n v="48"/>
    <n v="46.375"/>
    <x v="68"/>
  </r>
  <r>
    <x v="2"/>
    <x v="5"/>
    <x v="19"/>
    <n v="14329"/>
    <n v="150"/>
    <n v="95.526666666666671"/>
    <x v="69"/>
  </r>
  <r>
    <x v="2"/>
    <x v="5"/>
    <x v="13"/>
    <n v="8463"/>
    <n v="492"/>
    <n v="17.201219512195124"/>
    <x v="70"/>
  </r>
  <r>
    <x v="6"/>
    <x v="5"/>
    <x v="12"/>
    <n v="2891"/>
    <n v="102"/>
    <n v="28.343137254901961"/>
    <x v="71"/>
  </r>
  <r>
    <x v="8"/>
    <x v="2"/>
    <x v="14"/>
    <n v="3773"/>
    <n v="165"/>
    <n v="22.866666666666667"/>
    <x v="72"/>
  </r>
  <r>
    <x v="3"/>
    <x v="2"/>
    <x v="19"/>
    <n v="854"/>
    <n v="309"/>
    <n v="2.7637540453074432"/>
    <x v="73"/>
  </r>
  <r>
    <x v="4"/>
    <x v="2"/>
    <x v="9"/>
    <n v="4970"/>
    <n v="156"/>
    <n v="31.858974358974358"/>
    <x v="74"/>
  </r>
  <r>
    <x v="2"/>
    <x v="1"/>
    <x v="21"/>
    <n v="98"/>
    <n v="159"/>
    <n v="0.61635220125786161"/>
    <x v="75"/>
  </r>
  <r>
    <x v="6"/>
    <x v="1"/>
    <x v="16"/>
    <n v="13391"/>
    <n v="201"/>
    <n v="66.621890547263675"/>
    <x v="76"/>
  </r>
  <r>
    <x v="1"/>
    <x v="3"/>
    <x v="6"/>
    <n v="8890"/>
    <n v="210"/>
    <n v="42.333333333333336"/>
    <x v="77"/>
  </r>
  <r>
    <x v="7"/>
    <x v="4"/>
    <x v="11"/>
    <n v="56"/>
    <n v="51"/>
    <n v="1.0980392156862746"/>
    <x v="78"/>
  </r>
  <r>
    <x v="8"/>
    <x v="2"/>
    <x v="4"/>
    <n v="3339"/>
    <n v="39"/>
    <n v="85.615384615384613"/>
    <x v="79"/>
  </r>
  <r>
    <x v="9"/>
    <x v="1"/>
    <x v="3"/>
    <n v="3808"/>
    <n v="279"/>
    <n v="13.648745519713261"/>
    <x v="80"/>
  </r>
  <r>
    <x v="9"/>
    <x v="4"/>
    <x v="11"/>
    <n v="63"/>
    <n v="123"/>
    <n v="0.51219512195121952"/>
    <x v="81"/>
  </r>
  <r>
    <x v="7"/>
    <x v="3"/>
    <x v="18"/>
    <n v="7812"/>
    <n v="81"/>
    <n v="96.444444444444443"/>
    <x v="82"/>
  </r>
  <r>
    <x v="0"/>
    <x v="0"/>
    <x v="15"/>
    <n v="7693"/>
    <n v="21"/>
    <n v="366.33333333333331"/>
    <x v="83"/>
  </r>
  <r>
    <x v="8"/>
    <x v="2"/>
    <x v="19"/>
    <n v="973"/>
    <n v="162"/>
    <n v="6.0061728395061724"/>
    <x v="84"/>
  </r>
  <r>
    <x v="9"/>
    <x v="1"/>
    <x v="20"/>
    <n v="567"/>
    <n v="228"/>
    <n v="2.486842105263158"/>
    <x v="85"/>
  </r>
  <r>
    <x v="9"/>
    <x v="2"/>
    <x v="12"/>
    <n v="2471"/>
    <n v="342"/>
    <n v="7.2251461988304095"/>
    <x v="86"/>
  </r>
  <r>
    <x v="6"/>
    <x v="4"/>
    <x v="11"/>
    <n v="7189"/>
    <n v="54"/>
    <n v="133.12962962962962"/>
    <x v="87"/>
  </r>
  <r>
    <x v="3"/>
    <x v="1"/>
    <x v="19"/>
    <n v="7455"/>
    <n v="216"/>
    <n v="34.513888888888886"/>
    <x v="88"/>
  </r>
  <r>
    <x v="8"/>
    <x v="5"/>
    <x v="21"/>
    <n v="3108"/>
    <n v="54"/>
    <n v="57.555555555555557"/>
    <x v="89"/>
  </r>
  <r>
    <x v="4"/>
    <x v="4"/>
    <x v="4"/>
    <n v="469"/>
    <n v="75"/>
    <n v="6.253333333333333"/>
    <x v="90"/>
  </r>
  <r>
    <x v="2"/>
    <x v="0"/>
    <x v="14"/>
    <n v="2737"/>
    <n v="93"/>
    <n v="29.43010752688172"/>
    <x v="91"/>
  </r>
  <r>
    <x v="2"/>
    <x v="0"/>
    <x v="4"/>
    <n v="4305"/>
    <n v="156"/>
    <n v="27.596153846153847"/>
    <x v="92"/>
  </r>
  <r>
    <x v="2"/>
    <x v="4"/>
    <x v="9"/>
    <n v="2408"/>
    <n v="9"/>
    <n v="267.55555555555554"/>
    <x v="93"/>
  </r>
  <r>
    <x v="8"/>
    <x v="2"/>
    <x v="15"/>
    <n v="1281"/>
    <n v="18"/>
    <n v="71.166666666666671"/>
    <x v="94"/>
  </r>
  <r>
    <x v="0"/>
    <x v="1"/>
    <x v="1"/>
    <n v="12348"/>
    <n v="234"/>
    <n v="52.769230769230766"/>
    <x v="95"/>
  </r>
  <r>
    <x v="8"/>
    <x v="5"/>
    <x v="19"/>
    <n v="3689"/>
    <n v="312"/>
    <n v="11.823717948717949"/>
    <x v="96"/>
  </r>
  <r>
    <x v="5"/>
    <x v="2"/>
    <x v="15"/>
    <n v="2870"/>
    <n v="300"/>
    <n v="9.5666666666666664"/>
    <x v="97"/>
  </r>
  <r>
    <x v="7"/>
    <x v="2"/>
    <x v="18"/>
    <n v="798"/>
    <n v="519"/>
    <n v="1.5375722543352601"/>
    <x v="98"/>
  </r>
  <r>
    <x v="3"/>
    <x v="0"/>
    <x v="20"/>
    <n v="2933"/>
    <n v="9"/>
    <n v="325.88888888888891"/>
    <x v="99"/>
  </r>
  <r>
    <x v="6"/>
    <x v="1"/>
    <x v="2"/>
    <n v="2744"/>
    <n v="9"/>
    <n v="304.88888888888891"/>
    <x v="100"/>
  </r>
  <r>
    <x v="0"/>
    <x v="2"/>
    <x v="5"/>
    <n v="9772"/>
    <n v="90"/>
    <n v="108.57777777777778"/>
    <x v="101"/>
  </r>
  <r>
    <x v="5"/>
    <x v="5"/>
    <x v="4"/>
    <n v="1568"/>
    <n v="96"/>
    <n v="16.333333333333332"/>
    <x v="102"/>
  </r>
  <r>
    <x v="7"/>
    <x v="2"/>
    <x v="10"/>
    <n v="11417"/>
    <n v="21"/>
    <n v="543.66666666666663"/>
    <x v="103"/>
  </r>
  <r>
    <x v="0"/>
    <x v="5"/>
    <x v="21"/>
    <n v="6748"/>
    <n v="48"/>
    <n v="140.58333333333334"/>
    <x v="104"/>
  </r>
  <r>
    <x v="9"/>
    <x v="2"/>
    <x v="18"/>
    <n v="1407"/>
    <n v="72"/>
    <n v="19.541666666666668"/>
    <x v="105"/>
  </r>
  <r>
    <x v="1"/>
    <x v="1"/>
    <x v="12"/>
    <n v="2023"/>
    <n v="168"/>
    <n v="12.041666666666666"/>
    <x v="106"/>
  </r>
  <r>
    <x v="6"/>
    <x v="3"/>
    <x v="21"/>
    <n v="5236"/>
    <n v="51"/>
    <n v="102.66666666666667"/>
    <x v="107"/>
  </r>
  <r>
    <x v="3"/>
    <x v="2"/>
    <x v="15"/>
    <n v="1925"/>
    <n v="192"/>
    <n v="10.026041666666666"/>
    <x v="108"/>
  </r>
  <r>
    <x v="5"/>
    <x v="0"/>
    <x v="8"/>
    <n v="6608"/>
    <n v="225"/>
    <n v="29.36888888888889"/>
    <x v="109"/>
  </r>
  <r>
    <x v="4"/>
    <x v="5"/>
    <x v="21"/>
    <n v="8008"/>
    <n v="456"/>
    <n v="17.561403508771932"/>
    <x v="110"/>
  </r>
  <r>
    <x v="9"/>
    <x v="5"/>
    <x v="4"/>
    <n v="1428"/>
    <n v="93"/>
    <n v="15.35483870967742"/>
    <x v="111"/>
  </r>
  <r>
    <x v="4"/>
    <x v="5"/>
    <x v="2"/>
    <n v="525"/>
    <n v="48"/>
    <n v="10.9375"/>
    <x v="112"/>
  </r>
  <r>
    <x v="4"/>
    <x v="0"/>
    <x v="3"/>
    <n v="1505"/>
    <n v="102"/>
    <n v="14.754901960784315"/>
    <x v="113"/>
  </r>
  <r>
    <x v="5"/>
    <x v="1"/>
    <x v="0"/>
    <n v="6755"/>
    <n v="252"/>
    <n v="26.805555555555557"/>
    <x v="114"/>
  </r>
  <r>
    <x v="7"/>
    <x v="0"/>
    <x v="3"/>
    <n v="11571"/>
    <n v="138"/>
    <n v="83.847826086956516"/>
    <x v="115"/>
  </r>
  <r>
    <x v="0"/>
    <x v="4"/>
    <x v="4"/>
    <n v="2541"/>
    <n v="90"/>
    <n v="28.233333333333334"/>
    <x v="116"/>
  </r>
  <r>
    <x v="3"/>
    <x v="0"/>
    <x v="0"/>
    <n v="1526"/>
    <n v="240"/>
    <n v="6.3583333333333334"/>
    <x v="117"/>
  </r>
  <r>
    <x v="0"/>
    <x v="4"/>
    <x v="2"/>
    <n v="6125"/>
    <n v="102"/>
    <n v="60.049019607843135"/>
    <x v="118"/>
  </r>
  <r>
    <x v="3"/>
    <x v="1"/>
    <x v="18"/>
    <n v="847"/>
    <n v="129"/>
    <n v="6.5658914728682172"/>
    <x v="119"/>
  </r>
  <r>
    <x v="1"/>
    <x v="1"/>
    <x v="18"/>
    <n v="4753"/>
    <n v="300"/>
    <n v="15.843333333333334"/>
    <x v="120"/>
  </r>
  <r>
    <x v="4"/>
    <x v="4"/>
    <x v="5"/>
    <n v="959"/>
    <n v="135"/>
    <n v="7.1037037037037036"/>
    <x v="2"/>
  </r>
  <r>
    <x v="5"/>
    <x v="1"/>
    <x v="17"/>
    <n v="2793"/>
    <n v="114"/>
    <n v="24.5"/>
    <x v="121"/>
  </r>
  <r>
    <x v="5"/>
    <x v="1"/>
    <x v="8"/>
    <n v="4606"/>
    <n v="63"/>
    <n v="73.111111111111114"/>
    <x v="122"/>
  </r>
  <r>
    <x v="5"/>
    <x v="2"/>
    <x v="12"/>
    <n v="5551"/>
    <n v="252"/>
    <n v="22.027777777777779"/>
    <x v="123"/>
  </r>
  <r>
    <x v="9"/>
    <x v="2"/>
    <x v="1"/>
    <n v="6657"/>
    <n v="303"/>
    <n v="21.970297029702969"/>
    <x v="124"/>
  </r>
  <r>
    <x v="5"/>
    <x v="3"/>
    <x v="9"/>
    <n v="4438"/>
    <n v="246"/>
    <n v="18.040650406504064"/>
    <x v="125"/>
  </r>
  <r>
    <x v="1"/>
    <x v="4"/>
    <x v="7"/>
    <n v="168"/>
    <n v="84"/>
    <n v="2"/>
    <x v="126"/>
  </r>
  <r>
    <x v="5"/>
    <x v="5"/>
    <x v="9"/>
    <n v="7777"/>
    <n v="39"/>
    <n v="199.41025641025641"/>
    <x v="56"/>
  </r>
  <r>
    <x v="6"/>
    <x v="2"/>
    <x v="9"/>
    <n v="3339"/>
    <n v="348"/>
    <n v="9.5948275862068968"/>
    <x v="79"/>
  </r>
  <r>
    <x v="5"/>
    <x v="0"/>
    <x v="5"/>
    <n v="6391"/>
    <n v="48"/>
    <n v="133.14583333333334"/>
    <x v="127"/>
  </r>
  <r>
    <x v="6"/>
    <x v="0"/>
    <x v="7"/>
    <n v="518"/>
    <n v="75"/>
    <n v="6.9066666666666663"/>
    <x v="128"/>
  </r>
  <r>
    <x v="5"/>
    <x v="4"/>
    <x v="19"/>
    <n v="5677"/>
    <n v="258"/>
    <n v="22.003875968992247"/>
    <x v="129"/>
  </r>
  <r>
    <x v="4"/>
    <x v="3"/>
    <x v="9"/>
    <n v="6048"/>
    <n v="27"/>
    <n v="224"/>
    <x v="130"/>
  </r>
  <r>
    <x v="1"/>
    <x v="4"/>
    <x v="1"/>
    <n v="3752"/>
    <n v="213"/>
    <n v="17.615023474178404"/>
    <x v="131"/>
  </r>
  <r>
    <x v="6"/>
    <x v="1"/>
    <x v="12"/>
    <n v="4480"/>
    <n v="357"/>
    <n v="12.549019607843137"/>
    <x v="132"/>
  </r>
  <r>
    <x v="2"/>
    <x v="0"/>
    <x v="2"/>
    <n v="259"/>
    <n v="207"/>
    <n v="1.251207729468599"/>
    <x v="133"/>
  </r>
  <r>
    <x v="1"/>
    <x v="0"/>
    <x v="0"/>
    <n v="42"/>
    <n v="150"/>
    <n v="0.28000000000000003"/>
    <x v="134"/>
  </r>
  <r>
    <x v="3"/>
    <x v="2"/>
    <x v="21"/>
    <n v="98"/>
    <n v="204"/>
    <n v="0.48039215686274511"/>
    <x v="75"/>
  </r>
  <r>
    <x v="5"/>
    <x v="1"/>
    <x v="18"/>
    <n v="2478"/>
    <n v="21"/>
    <n v="118"/>
    <x v="135"/>
  </r>
  <r>
    <x v="3"/>
    <x v="5"/>
    <x v="5"/>
    <n v="7847"/>
    <n v="174"/>
    <n v="45.097701149425291"/>
    <x v="136"/>
  </r>
  <r>
    <x v="7"/>
    <x v="0"/>
    <x v="9"/>
    <n v="9926"/>
    <n v="201"/>
    <n v="49.383084577114431"/>
    <x v="137"/>
  </r>
  <r>
    <x v="1"/>
    <x v="4"/>
    <x v="11"/>
    <n v="819"/>
    <n v="510"/>
    <n v="1.6058823529411765"/>
    <x v="138"/>
  </r>
  <r>
    <x v="4"/>
    <x v="3"/>
    <x v="12"/>
    <n v="3052"/>
    <n v="378"/>
    <n v="8.0740740740740744"/>
    <x v="139"/>
  </r>
  <r>
    <x v="2"/>
    <x v="5"/>
    <x v="20"/>
    <n v="6832"/>
    <n v="27"/>
    <n v="253.03703703703704"/>
    <x v="140"/>
  </r>
  <r>
    <x v="7"/>
    <x v="3"/>
    <x v="10"/>
    <n v="2016"/>
    <n v="117"/>
    <n v="17.23076923076923"/>
    <x v="141"/>
  </r>
  <r>
    <x v="4"/>
    <x v="4"/>
    <x v="20"/>
    <n v="7322"/>
    <n v="36"/>
    <n v="203.38888888888889"/>
    <x v="142"/>
  </r>
  <r>
    <x v="1"/>
    <x v="1"/>
    <x v="5"/>
    <n v="357"/>
    <n v="126"/>
    <n v="2.8333333333333335"/>
    <x v="143"/>
  </r>
  <r>
    <x v="2"/>
    <x v="3"/>
    <x v="4"/>
    <n v="3192"/>
    <n v="72"/>
    <n v="44.333333333333336"/>
    <x v="144"/>
  </r>
  <r>
    <x v="5"/>
    <x v="2"/>
    <x v="7"/>
    <n v="8435"/>
    <n v="42"/>
    <n v="200.83333333333334"/>
    <x v="145"/>
  </r>
  <r>
    <x v="0"/>
    <x v="3"/>
    <x v="12"/>
    <n v="0"/>
    <n v="135"/>
    <n v="0"/>
    <x v="146"/>
  </r>
  <r>
    <x v="5"/>
    <x v="5"/>
    <x v="17"/>
    <n v="8862"/>
    <n v="189"/>
    <n v="46.888888888888886"/>
    <x v="147"/>
  </r>
  <r>
    <x v="4"/>
    <x v="0"/>
    <x v="19"/>
    <n v="3556"/>
    <n v="459"/>
    <n v="7.7472766884531588"/>
    <x v="148"/>
  </r>
  <r>
    <x v="6"/>
    <x v="5"/>
    <x v="16"/>
    <n v="7280"/>
    <n v="201"/>
    <n v="36.218905472636813"/>
    <x v="149"/>
  </r>
  <r>
    <x v="4"/>
    <x v="5"/>
    <x v="0"/>
    <n v="3402"/>
    <n v="366"/>
    <n v="9.2950819672131146"/>
    <x v="150"/>
  </r>
  <r>
    <x v="8"/>
    <x v="0"/>
    <x v="12"/>
    <n v="4592"/>
    <n v="324"/>
    <n v="14.17283950617284"/>
    <x v="151"/>
  </r>
  <r>
    <x v="2"/>
    <x v="1"/>
    <x v="16"/>
    <n v="7833"/>
    <n v="243"/>
    <n v="32.23456790123457"/>
    <x v="152"/>
  </r>
  <r>
    <x v="7"/>
    <x v="3"/>
    <x v="20"/>
    <n v="7651"/>
    <n v="213"/>
    <n v="35.920187793427232"/>
    <x v="153"/>
  </r>
  <r>
    <x v="0"/>
    <x v="1"/>
    <x v="0"/>
    <n v="2275"/>
    <n v="447"/>
    <n v="5.089485458612975"/>
    <x v="154"/>
  </r>
  <r>
    <x v="0"/>
    <x v="4"/>
    <x v="11"/>
    <n v="5670"/>
    <n v="297"/>
    <n v="19.09090909090909"/>
    <x v="155"/>
  </r>
  <r>
    <x v="5"/>
    <x v="1"/>
    <x v="10"/>
    <n v="2135"/>
    <n v="27"/>
    <n v="79.074074074074076"/>
    <x v="156"/>
  </r>
  <r>
    <x v="0"/>
    <x v="5"/>
    <x v="14"/>
    <n v="2779"/>
    <n v="75"/>
    <n v="37.053333333333335"/>
    <x v="157"/>
  </r>
  <r>
    <x v="9"/>
    <x v="3"/>
    <x v="5"/>
    <n v="12950"/>
    <n v="30"/>
    <n v="431.66666666666669"/>
    <x v="158"/>
  </r>
  <r>
    <x v="5"/>
    <x v="2"/>
    <x v="3"/>
    <n v="2646"/>
    <n v="177"/>
    <n v="14.949152542372881"/>
    <x v="12"/>
  </r>
  <r>
    <x v="0"/>
    <x v="5"/>
    <x v="5"/>
    <n v="3794"/>
    <n v="159"/>
    <n v="23.861635220125788"/>
    <x v="159"/>
  </r>
  <r>
    <x v="8"/>
    <x v="1"/>
    <x v="5"/>
    <n v="819"/>
    <n v="306"/>
    <n v="2.6764705882352939"/>
    <x v="138"/>
  </r>
  <r>
    <x v="8"/>
    <x v="5"/>
    <x v="13"/>
    <n v="2583"/>
    <n v="18"/>
    <n v="143.5"/>
    <x v="160"/>
  </r>
  <r>
    <x v="5"/>
    <x v="1"/>
    <x v="15"/>
    <n v="4585"/>
    <n v="240"/>
    <n v="19.104166666666668"/>
    <x v="161"/>
  </r>
  <r>
    <x v="6"/>
    <x v="5"/>
    <x v="5"/>
    <n v="1652"/>
    <n v="93"/>
    <n v="17.763440860215052"/>
    <x v="162"/>
  </r>
  <r>
    <x v="9"/>
    <x v="5"/>
    <x v="21"/>
    <n v="4991"/>
    <n v="9"/>
    <n v="554.55555555555554"/>
    <x v="9"/>
  </r>
  <r>
    <x v="1"/>
    <x v="5"/>
    <x v="10"/>
    <n v="2009"/>
    <n v="219"/>
    <n v="9.173515981735159"/>
    <x v="163"/>
  </r>
  <r>
    <x v="7"/>
    <x v="3"/>
    <x v="7"/>
    <n v="1568"/>
    <n v="141"/>
    <n v="11.120567375886525"/>
    <x v="102"/>
  </r>
  <r>
    <x v="3"/>
    <x v="0"/>
    <x v="13"/>
    <n v="3388"/>
    <n v="123"/>
    <n v="27.54471544715447"/>
    <x v="164"/>
  </r>
  <r>
    <x v="0"/>
    <x v="4"/>
    <x v="17"/>
    <n v="623"/>
    <n v="51"/>
    <n v="12.215686274509803"/>
    <x v="165"/>
  </r>
  <r>
    <x v="4"/>
    <x v="2"/>
    <x v="2"/>
    <n v="10073"/>
    <n v="120"/>
    <n v="83.941666666666663"/>
    <x v="166"/>
  </r>
  <r>
    <x v="1"/>
    <x v="3"/>
    <x v="21"/>
    <n v="1561"/>
    <n v="27"/>
    <n v="57.814814814814817"/>
    <x v="167"/>
  </r>
  <r>
    <x v="2"/>
    <x v="2"/>
    <x v="18"/>
    <n v="11522"/>
    <n v="204"/>
    <n v="56.480392156862742"/>
    <x v="168"/>
  </r>
  <r>
    <x v="4"/>
    <x v="4"/>
    <x v="11"/>
    <n v="2317"/>
    <n v="123"/>
    <n v="18.837398373983739"/>
    <x v="61"/>
  </r>
  <r>
    <x v="9"/>
    <x v="0"/>
    <x v="19"/>
    <n v="3059"/>
    <n v="27"/>
    <n v="113.29629629629629"/>
    <x v="169"/>
  </r>
  <r>
    <x v="3"/>
    <x v="0"/>
    <x v="21"/>
    <n v="2324"/>
    <n v="177"/>
    <n v="13.129943502824858"/>
    <x v="170"/>
  </r>
  <r>
    <x v="8"/>
    <x v="3"/>
    <x v="21"/>
    <n v="4956"/>
    <n v="171"/>
    <n v="28.982456140350877"/>
    <x v="171"/>
  </r>
  <r>
    <x v="9"/>
    <x v="5"/>
    <x v="15"/>
    <n v="5355"/>
    <n v="204"/>
    <n v="26.25"/>
    <x v="172"/>
  </r>
  <r>
    <x v="8"/>
    <x v="5"/>
    <x v="8"/>
    <n v="7259"/>
    <n v="276"/>
    <n v="26.30072463768116"/>
    <x v="173"/>
  </r>
  <r>
    <x v="1"/>
    <x v="0"/>
    <x v="21"/>
    <n v="6279"/>
    <n v="45"/>
    <n v="139.53333333333333"/>
    <x v="174"/>
  </r>
  <r>
    <x v="0"/>
    <x v="4"/>
    <x v="12"/>
    <n v="2541"/>
    <n v="45"/>
    <n v="56.466666666666669"/>
    <x v="116"/>
  </r>
  <r>
    <x v="4"/>
    <x v="1"/>
    <x v="18"/>
    <n v="3864"/>
    <n v="177"/>
    <n v="21.83050847457627"/>
    <x v="175"/>
  </r>
  <r>
    <x v="6"/>
    <x v="2"/>
    <x v="11"/>
    <n v="6146"/>
    <n v="63"/>
    <n v="97.555555555555557"/>
    <x v="176"/>
  </r>
  <r>
    <x v="2"/>
    <x v="3"/>
    <x v="3"/>
    <n v="2639"/>
    <n v="204"/>
    <n v="12.936274509803921"/>
    <x v="177"/>
  </r>
  <r>
    <x v="1"/>
    <x v="0"/>
    <x v="7"/>
    <n v="1890"/>
    <n v="195"/>
    <n v="9.6923076923076916"/>
    <x v="178"/>
  </r>
  <r>
    <x v="5"/>
    <x v="5"/>
    <x v="8"/>
    <n v="1932"/>
    <n v="369"/>
    <n v="5.2357723577235769"/>
    <x v="179"/>
  </r>
  <r>
    <x v="8"/>
    <x v="5"/>
    <x v="4"/>
    <n v="6300"/>
    <n v="42"/>
    <n v="150"/>
    <x v="180"/>
  </r>
  <r>
    <x v="4"/>
    <x v="0"/>
    <x v="0"/>
    <n v="560"/>
    <n v="81"/>
    <n v="6.9135802469135799"/>
    <x v="181"/>
  </r>
  <r>
    <x v="2"/>
    <x v="0"/>
    <x v="21"/>
    <n v="2856"/>
    <n v="246"/>
    <n v="11.609756097560975"/>
    <x v="182"/>
  </r>
  <r>
    <x v="2"/>
    <x v="5"/>
    <x v="9"/>
    <n v="707"/>
    <n v="174"/>
    <n v="4.0632183908045976"/>
    <x v="183"/>
  </r>
  <r>
    <x v="1"/>
    <x v="1"/>
    <x v="0"/>
    <n v="3598"/>
    <n v="81"/>
    <n v="44.419753086419753"/>
    <x v="184"/>
  </r>
  <r>
    <x v="0"/>
    <x v="1"/>
    <x v="7"/>
    <n v="6853"/>
    <n v="372"/>
    <n v="18.422043010752688"/>
    <x v="185"/>
  </r>
  <r>
    <x v="0"/>
    <x v="1"/>
    <x v="10"/>
    <n v="4725"/>
    <n v="174"/>
    <n v="27.155172413793103"/>
    <x v="186"/>
  </r>
  <r>
    <x v="3"/>
    <x v="2"/>
    <x v="1"/>
    <n v="10304"/>
    <n v="84"/>
    <n v="122.66666666666667"/>
    <x v="187"/>
  </r>
  <r>
    <x v="3"/>
    <x v="5"/>
    <x v="10"/>
    <n v="1274"/>
    <n v="225"/>
    <n v="5.6622222222222218"/>
    <x v="188"/>
  </r>
  <r>
    <x v="6"/>
    <x v="2"/>
    <x v="0"/>
    <n v="1526"/>
    <n v="105"/>
    <n v="14.533333333333333"/>
    <x v="117"/>
  </r>
  <r>
    <x v="0"/>
    <x v="3"/>
    <x v="19"/>
    <n v="3101"/>
    <n v="225"/>
    <n v="13.782222222222222"/>
    <x v="189"/>
  </r>
  <r>
    <x v="7"/>
    <x v="0"/>
    <x v="8"/>
    <n v="1057"/>
    <n v="54"/>
    <n v="19.574074074074073"/>
    <x v="190"/>
  </r>
  <r>
    <x v="5"/>
    <x v="0"/>
    <x v="21"/>
    <n v="5306"/>
    <n v="0"/>
    <e v="#DIV/0!"/>
    <x v="191"/>
  </r>
  <r>
    <x v="6"/>
    <x v="3"/>
    <x v="17"/>
    <n v="4018"/>
    <n v="171"/>
    <n v="23.497076023391813"/>
    <x v="65"/>
  </r>
  <r>
    <x v="2"/>
    <x v="5"/>
    <x v="10"/>
    <n v="938"/>
    <n v="189"/>
    <n v="4.9629629629629628"/>
    <x v="62"/>
  </r>
  <r>
    <x v="5"/>
    <x v="4"/>
    <x v="3"/>
    <n v="1778"/>
    <n v="270"/>
    <n v="6.5851851851851855"/>
    <x v="192"/>
  </r>
  <r>
    <x v="4"/>
    <x v="3"/>
    <x v="0"/>
    <n v="1638"/>
    <n v="63"/>
    <n v="26"/>
    <x v="193"/>
  </r>
  <r>
    <x v="3"/>
    <x v="4"/>
    <x v="4"/>
    <n v="154"/>
    <n v="21"/>
    <n v="7.333333333333333"/>
    <x v="194"/>
  </r>
  <r>
    <x v="5"/>
    <x v="0"/>
    <x v="7"/>
    <n v="9835"/>
    <n v="207"/>
    <n v="47.512077294685987"/>
    <x v="195"/>
  </r>
  <r>
    <x v="2"/>
    <x v="0"/>
    <x v="13"/>
    <n v="7273"/>
    <n v="96"/>
    <n v="75.760416666666671"/>
    <x v="196"/>
  </r>
  <r>
    <x v="6"/>
    <x v="3"/>
    <x v="7"/>
    <n v="6909"/>
    <n v="81"/>
    <n v="85.296296296296291"/>
    <x v="197"/>
  </r>
  <r>
    <x v="2"/>
    <x v="3"/>
    <x v="17"/>
    <n v="3920"/>
    <n v="306"/>
    <n v="12.81045751633987"/>
    <x v="198"/>
  </r>
  <r>
    <x v="9"/>
    <x v="3"/>
    <x v="20"/>
    <n v="4858"/>
    <n v="279"/>
    <n v="17.412186379928315"/>
    <x v="199"/>
  </r>
  <r>
    <x v="7"/>
    <x v="4"/>
    <x v="2"/>
    <n v="3549"/>
    <n v="3"/>
    <n v="1183"/>
    <x v="200"/>
  </r>
  <r>
    <x v="5"/>
    <x v="3"/>
    <x v="18"/>
    <n v="966"/>
    <n v="198"/>
    <n v="4.8787878787878789"/>
    <x v="201"/>
  </r>
  <r>
    <x v="6"/>
    <x v="3"/>
    <x v="3"/>
    <n v="385"/>
    <n v="249"/>
    <n v="1.5461847389558232"/>
    <x v="202"/>
  </r>
  <r>
    <x v="4"/>
    <x v="5"/>
    <x v="10"/>
    <n v="2219"/>
    <n v="75"/>
    <n v="29.586666666666666"/>
    <x v="203"/>
  </r>
  <r>
    <x v="2"/>
    <x v="2"/>
    <x v="1"/>
    <n v="2954"/>
    <n v="189"/>
    <n v="15.62962962962963"/>
    <x v="204"/>
  </r>
  <r>
    <x v="5"/>
    <x v="2"/>
    <x v="1"/>
    <n v="280"/>
    <n v="87"/>
    <n v="3.2183908045977012"/>
    <x v="205"/>
  </r>
  <r>
    <x v="3"/>
    <x v="2"/>
    <x v="0"/>
    <n v="6118"/>
    <n v="174"/>
    <n v="35.160919540229884"/>
    <x v="60"/>
  </r>
  <r>
    <x v="7"/>
    <x v="3"/>
    <x v="16"/>
    <n v="4802"/>
    <n v="36"/>
    <n v="133.38888888888889"/>
    <x v="206"/>
  </r>
  <r>
    <x v="2"/>
    <x v="4"/>
    <x v="17"/>
    <n v="4137"/>
    <n v="60"/>
    <n v="68.95"/>
    <x v="207"/>
  </r>
  <r>
    <x v="8"/>
    <x v="1"/>
    <x v="14"/>
    <n v="2023"/>
    <n v="78"/>
    <n v="25.935897435897434"/>
    <x v="208"/>
  </r>
  <r>
    <x v="2"/>
    <x v="2"/>
    <x v="0"/>
    <n v="9051"/>
    <n v="57"/>
    <n v="158.78947368421052"/>
    <x v="209"/>
  </r>
  <r>
    <x v="2"/>
    <x v="0"/>
    <x v="19"/>
    <n v="2919"/>
    <n v="45"/>
    <n v="64.86666666666666"/>
    <x v="210"/>
  </r>
  <r>
    <x v="3"/>
    <x v="4"/>
    <x v="7"/>
    <n v="5915"/>
    <n v="3"/>
    <n v="1971.6666666666667"/>
    <x v="211"/>
  </r>
  <r>
    <x v="9"/>
    <x v="1"/>
    <x v="16"/>
    <n v="2562"/>
    <n v="6"/>
    <n v="427"/>
    <x v="212"/>
  </r>
  <r>
    <x v="6"/>
    <x v="0"/>
    <x v="4"/>
    <n v="8813"/>
    <n v="21"/>
    <n v="419.66666666666669"/>
    <x v="213"/>
  </r>
  <r>
    <x v="6"/>
    <x v="2"/>
    <x v="3"/>
    <n v="6111"/>
    <n v="3"/>
    <n v="2037"/>
    <x v="214"/>
  </r>
  <r>
    <x v="1"/>
    <x v="5"/>
    <x v="6"/>
    <n v="3507"/>
    <n v="288"/>
    <n v="12.177083333333334"/>
    <x v="215"/>
  </r>
  <r>
    <x v="4"/>
    <x v="2"/>
    <x v="11"/>
    <n v="4319"/>
    <n v="30"/>
    <n v="143.96666666666667"/>
    <x v="216"/>
  </r>
  <r>
    <x v="0"/>
    <x v="4"/>
    <x v="21"/>
    <n v="609"/>
    <n v="87"/>
    <n v="7"/>
    <x v="217"/>
  </r>
  <r>
    <x v="0"/>
    <x v="3"/>
    <x v="18"/>
    <n v="6370"/>
    <n v="30"/>
    <n v="212.33333333333334"/>
    <x v="218"/>
  </r>
  <r>
    <x v="6"/>
    <x v="4"/>
    <x v="15"/>
    <n v="5474"/>
    <n v="168"/>
    <n v="32.583333333333336"/>
    <x v="219"/>
  </r>
  <r>
    <x v="0"/>
    <x v="2"/>
    <x v="18"/>
    <n v="3164"/>
    <n v="306"/>
    <n v="10.339869281045752"/>
    <x v="220"/>
  </r>
  <r>
    <x v="4"/>
    <x v="1"/>
    <x v="2"/>
    <n v="1302"/>
    <n v="402"/>
    <n v="3.2388059701492535"/>
    <x v="221"/>
  </r>
  <r>
    <x v="8"/>
    <x v="0"/>
    <x v="19"/>
    <n v="7308"/>
    <n v="327"/>
    <n v="22.348623853211009"/>
    <x v="222"/>
  </r>
  <r>
    <x v="0"/>
    <x v="0"/>
    <x v="18"/>
    <n v="6132"/>
    <n v="93"/>
    <n v="65.935483870967744"/>
    <x v="223"/>
  </r>
  <r>
    <x v="9"/>
    <x v="1"/>
    <x v="8"/>
    <n v="3472"/>
    <n v="96"/>
    <n v="36.166666666666664"/>
    <x v="224"/>
  </r>
  <r>
    <x v="1"/>
    <x v="3"/>
    <x v="3"/>
    <n v="9660"/>
    <n v="27"/>
    <n v="357.77777777777777"/>
    <x v="225"/>
  </r>
  <r>
    <x v="2"/>
    <x v="4"/>
    <x v="21"/>
    <n v="2436"/>
    <n v="99"/>
    <n v="24.606060606060606"/>
    <x v="226"/>
  </r>
  <r>
    <x v="2"/>
    <x v="4"/>
    <x v="5"/>
    <n v="9506"/>
    <n v="87"/>
    <n v="109.26436781609195"/>
    <x v="227"/>
  </r>
  <r>
    <x v="9"/>
    <x v="0"/>
    <x v="20"/>
    <n v="245"/>
    <n v="288"/>
    <n v="0.85069444444444442"/>
    <x v="228"/>
  </r>
  <r>
    <x v="1"/>
    <x v="1"/>
    <x v="13"/>
    <n v="2702"/>
    <n v="363"/>
    <n v="7.443526170798898"/>
    <x v="229"/>
  </r>
  <r>
    <x v="9"/>
    <x v="5"/>
    <x v="9"/>
    <n v="700"/>
    <n v="87"/>
    <n v="8.0459770114942533"/>
    <x v="230"/>
  </r>
  <r>
    <x v="4"/>
    <x v="5"/>
    <x v="9"/>
    <n v="3759"/>
    <n v="150"/>
    <n v="25.06"/>
    <x v="231"/>
  </r>
  <r>
    <x v="7"/>
    <x v="1"/>
    <x v="9"/>
    <n v="1589"/>
    <n v="303"/>
    <n v="5.2442244224422438"/>
    <x v="232"/>
  </r>
  <r>
    <x v="5"/>
    <x v="1"/>
    <x v="19"/>
    <n v="5194"/>
    <n v="288"/>
    <n v="18.034722222222221"/>
    <x v="233"/>
  </r>
  <r>
    <x v="9"/>
    <x v="2"/>
    <x v="11"/>
    <n v="945"/>
    <n v="75"/>
    <n v="12.6"/>
    <x v="234"/>
  </r>
  <r>
    <x v="0"/>
    <x v="4"/>
    <x v="6"/>
    <n v="1988"/>
    <n v="39"/>
    <n v="50.974358974358971"/>
    <x v="235"/>
  </r>
  <r>
    <x v="4"/>
    <x v="5"/>
    <x v="1"/>
    <n v="6734"/>
    <n v="123"/>
    <n v="54.747967479674799"/>
    <x v="236"/>
  </r>
  <r>
    <x v="0"/>
    <x v="2"/>
    <x v="2"/>
    <n v="217"/>
    <n v="36"/>
    <n v="6.0277777777777777"/>
    <x v="237"/>
  </r>
  <r>
    <x v="6"/>
    <x v="5"/>
    <x v="7"/>
    <n v="6279"/>
    <n v="237"/>
    <n v="26.49367088607595"/>
    <x v="174"/>
  </r>
  <r>
    <x v="0"/>
    <x v="2"/>
    <x v="11"/>
    <n v="4424"/>
    <n v="201"/>
    <n v="22.009950248756219"/>
    <x v="238"/>
  </r>
  <r>
    <x v="7"/>
    <x v="2"/>
    <x v="9"/>
    <n v="189"/>
    <n v="48"/>
    <n v="3.9375"/>
    <x v="239"/>
  </r>
  <r>
    <x v="6"/>
    <x v="1"/>
    <x v="7"/>
    <n v="490"/>
    <n v="84"/>
    <n v="5.833333333333333"/>
    <x v="240"/>
  </r>
  <r>
    <x v="1"/>
    <x v="0"/>
    <x v="20"/>
    <n v="434"/>
    <n v="87"/>
    <n v="4.9885057471264371"/>
    <x v="241"/>
  </r>
  <r>
    <x v="5"/>
    <x v="4"/>
    <x v="0"/>
    <n v="10129"/>
    <n v="312"/>
    <n v="32.464743589743591"/>
    <x v="242"/>
  </r>
  <r>
    <x v="8"/>
    <x v="3"/>
    <x v="19"/>
    <n v="1652"/>
    <n v="102"/>
    <n v="16.196078431372548"/>
    <x v="243"/>
  </r>
  <r>
    <x v="1"/>
    <x v="4"/>
    <x v="20"/>
    <n v="6433"/>
    <n v="78"/>
    <n v="82.474358974358978"/>
    <x v="244"/>
  </r>
  <r>
    <x v="8"/>
    <x v="5"/>
    <x v="14"/>
    <n v="2212"/>
    <n v="117"/>
    <n v="18.905982905982906"/>
    <x v="245"/>
  </r>
  <r>
    <x v="3"/>
    <x v="1"/>
    <x v="15"/>
    <n v="609"/>
    <n v="99"/>
    <n v="6.1515151515151514"/>
    <x v="217"/>
  </r>
  <r>
    <x v="0"/>
    <x v="1"/>
    <x v="17"/>
    <n v="1638"/>
    <n v="48"/>
    <n v="34.125"/>
    <x v="193"/>
  </r>
  <r>
    <x v="5"/>
    <x v="5"/>
    <x v="16"/>
    <n v="3829"/>
    <n v="24"/>
    <n v="159.54166666666666"/>
    <x v="246"/>
  </r>
  <r>
    <x v="0"/>
    <x v="3"/>
    <x v="16"/>
    <n v="5775"/>
    <n v="42"/>
    <n v="137.5"/>
    <x v="247"/>
  </r>
  <r>
    <x v="4"/>
    <x v="1"/>
    <x v="13"/>
    <n v="1071"/>
    <n v="270"/>
    <n v="3.9666666666666668"/>
    <x v="248"/>
  </r>
  <r>
    <x v="1"/>
    <x v="2"/>
    <x v="14"/>
    <n v="5019"/>
    <n v="150"/>
    <n v="33.46"/>
    <x v="249"/>
  </r>
  <r>
    <x v="7"/>
    <x v="0"/>
    <x v="16"/>
    <n v="2863"/>
    <n v="42"/>
    <n v="68.166666666666671"/>
    <x v="250"/>
  </r>
  <r>
    <x v="0"/>
    <x v="1"/>
    <x v="12"/>
    <n v="1617"/>
    <n v="126"/>
    <n v="12.833333333333334"/>
    <x v="251"/>
  </r>
  <r>
    <x v="4"/>
    <x v="0"/>
    <x v="21"/>
    <n v="6818"/>
    <n v="6"/>
    <n v="1136.3333333333333"/>
    <x v="252"/>
  </r>
  <r>
    <x v="8"/>
    <x v="1"/>
    <x v="16"/>
    <n v="6657"/>
    <n v="276"/>
    <n v="24.119565217391305"/>
    <x v="124"/>
  </r>
  <r>
    <x v="8"/>
    <x v="5"/>
    <x v="9"/>
    <n v="2919"/>
    <n v="93"/>
    <n v="31.387096774193548"/>
    <x v="253"/>
  </r>
  <r>
    <x v="7"/>
    <x v="2"/>
    <x v="6"/>
    <n v="3094"/>
    <n v="246"/>
    <n v="12.577235772357724"/>
    <x v="254"/>
  </r>
  <r>
    <x v="4"/>
    <x v="3"/>
    <x v="17"/>
    <n v="2989"/>
    <n v="3"/>
    <n v="996.33333333333337"/>
    <x v="255"/>
  </r>
  <r>
    <x v="1"/>
    <x v="4"/>
    <x v="18"/>
    <n v="2268"/>
    <n v="63"/>
    <n v="36"/>
    <x v="256"/>
  </r>
  <r>
    <x v="6"/>
    <x v="1"/>
    <x v="6"/>
    <n v="4753"/>
    <n v="246"/>
    <n v="19.321138211382113"/>
    <x v="120"/>
  </r>
  <r>
    <x v="7"/>
    <x v="5"/>
    <x v="15"/>
    <n v="7511"/>
    <n v="120"/>
    <n v="62.591666666666669"/>
    <x v="257"/>
  </r>
  <r>
    <x v="7"/>
    <x v="4"/>
    <x v="6"/>
    <n v="4326"/>
    <n v="348"/>
    <n v="12.431034482758621"/>
    <x v="258"/>
  </r>
  <r>
    <x v="3"/>
    <x v="5"/>
    <x v="14"/>
    <n v="4935"/>
    <n v="126"/>
    <n v="39.166666666666664"/>
    <x v="259"/>
  </r>
  <r>
    <x v="4"/>
    <x v="1"/>
    <x v="0"/>
    <n v="4781"/>
    <n v="123"/>
    <n v="38.869918699186989"/>
    <x v="260"/>
  </r>
  <r>
    <x v="6"/>
    <x v="4"/>
    <x v="4"/>
    <n v="7483"/>
    <n v="45"/>
    <n v="166.28888888888889"/>
    <x v="261"/>
  </r>
  <r>
    <x v="9"/>
    <x v="4"/>
    <x v="2"/>
    <n v="6860"/>
    <n v="126"/>
    <n v="54.444444444444443"/>
    <x v="262"/>
  </r>
  <r>
    <x v="0"/>
    <x v="0"/>
    <x v="12"/>
    <n v="9002"/>
    <n v="72"/>
    <n v="125.02777777777777"/>
    <x v="263"/>
  </r>
  <r>
    <x v="4"/>
    <x v="2"/>
    <x v="12"/>
    <n v="1400"/>
    <n v="135"/>
    <n v="10.37037037037037"/>
    <x v="264"/>
  </r>
  <r>
    <x v="9"/>
    <x v="5"/>
    <x v="7"/>
    <n v="4053"/>
    <n v="24"/>
    <n v="168.875"/>
    <x v="265"/>
  </r>
  <r>
    <x v="5"/>
    <x v="2"/>
    <x v="6"/>
    <n v="2149"/>
    <n v="117"/>
    <n v="18.367521367521366"/>
    <x v="266"/>
  </r>
  <r>
    <x v="8"/>
    <x v="3"/>
    <x v="12"/>
    <n v="3640"/>
    <n v="51"/>
    <n v="71.372549019607845"/>
    <x v="267"/>
  </r>
  <r>
    <x v="7"/>
    <x v="3"/>
    <x v="14"/>
    <n v="630"/>
    <n v="36"/>
    <n v="17.5"/>
    <x v="268"/>
  </r>
  <r>
    <x v="2"/>
    <x v="1"/>
    <x v="18"/>
    <n v="2429"/>
    <n v="144"/>
    <n v="16.868055555555557"/>
    <x v="269"/>
  </r>
  <r>
    <x v="2"/>
    <x v="2"/>
    <x v="4"/>
    <n v="2142"/>
    <n v="114"/>
    <n v="18.789473684210527"/>
    <x v="270"/>
  </r>
  <r>
    <x v="5"/>
    <x v="0"/>
    <x v="0"/>
    <n v="6454"/>
    <n v="54"/>
    <n v="119.51851851851852"/>
    <x v="271"/>
  </r>
  <r>
    <x v="5"/>
    <x v="0"/>
    <x v="10"/>
    <n v="4487"/>
    <n v="333"/>
    <n v="13.474474474474475"/>
    <x v="64"/>
  </r>
  <r>
    <x v="8"/>
    <x v="0"/>
    <x v="2"/>
    <n v="938"/>
    <n v="366"/>
    <n v="2.5628415300546448"/>
    <x v="62"/>
  </r>
  <r>
    <x v="8"/>
    <x v="4"/>
    <x v="21"/>
    <n v="8841"/>
    <n v="303"/>
    <n v="29.178217821782177"/>
    <x v="272"/>
  </r>
  <r>
    <x v="7"/>
    <x v="3"/>
    <x v="5"/>
    <n v="4018"/>
    <n v="126"/>
    <n v="31.888888888888889"/>
    <x v="65"/>
  </r>
  <r>
    <x v="3"/>
    <x v="0"/>
    <x v="16"/>
    <n v="714"/>
    <n v="231"/>
    <n v="3.0909090909090908"/>
    <x v="273"/>
  </r>
  <r>
    <x v="2"/>
    <x v="4"/>
    <x v="4"/>
    <n v="3850"/>
    <n v="102"/>
    <n v="37.745098039215684"/>
    <x v="2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B82B0-D863-4BA4-A11B-ABCCDBF8A3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11" firstHeaderRow="0" firstDataRow="1" firstDataCol="1"/>
  <pivotFields count="7">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dataField="1" numFmtId="3" showAll="0"/>
    <pivotField showAll="0"/>
    <pivotField showAll="0"/>
  </pivotFields>
  <rowFields count="1">
    <field x="1"/>
  </rowFields>
  <rowItems count="7">
    <i>
      <x/>
    </i>
    <i>
      <x v="1"/>
    </i>
    <i>
      <x v="2"/>
    </i>
    <i>
      <x v="3"/>
    </i>
    <i>
      <x v="4"/>
    </i>
    <i>
      <x v="5"/>
    </i>
    <i t="grand">
      <x/>
    </i>
  </rowItems>
  <colFields count="1">
    <field x="-2"/>
  </colFields>
  <colItems count="3">
    <i>
      <x/>
    </i>
    <i i="1">
      <x v="1"/>
    </i>
    <i i="2">
      <x v="2"/>
    </i>
  </colItems>
  <dataFields count="3">
    <dataField name="Sum of Amount" fld="3" baseField="0" baseItem="0" numFmtId="166"/>
    <dataField name="Sum of Amount2" fld="3" baseField="0" baseItem="0"/>
    <dataField name="Sum of Units2" fld="4" baseField="0" baseItem="0"/>
  </dataFields>
  <formats count="2">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s>
  <conditionalFormats count="1">
    <conditionalFormat priority="2">
      <pivotAreas count="1">
        <pivotArea outline="0" fieldPosition="0">
          <references count="1">
            <reference field="4294967294" count="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70A64-F6EB-4356-BF0B-9B84A69E5DB9}" name="PivotTable5" cacheId="1" applyNumberFormats="0" applyBorderFormats="0" applyFontFormats="0" applyPatternFormats="0" applyAlignmentFormats="0" applyWidthHeightFormats="1" dataCaption="Values" tag="b7ee4ea6-b075-4e58-b298-64bb90cc1091" updatedVersion="8" minRefreshableVersion="3" useAutoFormatting="1" itemPrintTitles="1" createdVersion="8" indent="0" outline="1" outlineData="1" multipleFieldFilters="0">
  <location ref="B5:C1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E3DBC-1DCA-4E81-93EE-00459CD6B61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B4:C19BB4:C17">
  <location ref="F4:G17"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s>
  <rowFields count="2">
    <field x="1"/>
    <field x="0"/>
  </rowFields>
  <rowItems count="13">
    <i>
      <x v="3"/>
    </i>
    <i r="1">
      <x v="8"/>
    </i>
    <i>
      <x/>
    </i>
    <i r="1">
      <x v="2"/>
    </i>
    <i>
      <x v="2"/>
    </i>
    <i r="1">
      <x v="1"/>
    </i>
    <i>
      <x v="1"/>
    </i>
    <i r="1">
      <x v="1"/>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77C6F9-5208-4363-B96C-72BE558D18E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B4:C19BB4:C17">
  <location ref="B4:C17"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s>
  <rowFields count="2">
    <field x="1"/>
    <field x="0"/>
  </rowFields>
  <rowItems count="13">
    <i>
      <x v="4"/>
    </i>
    <i r="1">
      <x/>
    </i>
    <i>
      <x v="3"/>
    </i>
    <i r="1">
      <x v="3"/>
    </i>
    <i>
      <x v="2"/>
    </i>
    <i r="1">
      <x v="5"/>
    </i>
    <i>
      <x v="1"/>
    </i>
    <i r="1">
      <x v="5"/>
    </i>
    <i>
      <x v="5"/>
    </i>
    <i r="1">
      <x v="9"/>
    </i>
    <i>
      <x/>
    </i>
    <i r="1">
      <x v="5"/>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1FCDBE-E17A-4A18-9EF3-1CDD0CDBC946}" name="PivotTable14" cacheId="2" applyNumberFormats="0" applyBorderFormats="0" applyFontFormats="0" applyPatternFormats="0" applyAlignmentFormats="0" applyWidthHeightFormats="1" dataCaption="Values" tag="74063400-a300-46d0-b4fa-305a5966424a" updatedVersion="8" minRefreshableVersion="3" useAutoFormatting="1" itemPrintTitles="1" createdVersion="8" indent="0" outline="1" outlineData="1" multipleFieldFilters="0">
  <location ref="B4:C26"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formats count="1">
    <format dxfId="2">
      <pivotArea dataOnly="0" outline="0" axis="axisValues" fieldPosition="0"/>
    </format>
  </formats>
  <pivotHierarchies count="18">
    <pivotHierarchy dragToData="1"/>
    <pivotHierarchy dragToData="1"/>
    <pivotHierarchy dragToData="1"/>
    <pivotHierarchy multipleItemSelectionAllowed="1" dragToData="1">
      <members count="1" level="1">
        <member name="[table2].[Geography].&amp;[India]"/>
      </members>
    </pivotHierarchy>
    <pivotHierarchy dragToData="1"/>
    <pivotHierarchy dragToData="1"/>
    <pivotHierarchy dragToData="1"/>
    <pivotHierarchy dragToData="1"/>
    <pivotHierarchy dragToData="1"/>
    <pivotHierarchy dragToData="1" caption="ok"/>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C3798A-93BA-4E50-8213-651EE8437D7F}" name="PivotTable18" cacheId="4" applyNumberFormats="0" applyBorderFormats="0" applyFontFormats="0" applyPatternFormats="0" applyAlignmentFormats="0" applyWidthHeightFormats="1" dataCaption="Values" tag="0e78864f-b356-40cb-b405-6046d6225123" updatedVersion="8" minRefreshableVersion="3" useAutoFormatting="1" itemPrintTitles="1" createdVersion="8" indent="0" outline="1" outlineData="1" multipleFieldFilters="0">
  <location ref="I9:K20"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1" baseField="0" baseItem="0"/>
    <dataField name="Sum of Units" fld="2" baseField="0" baseItem="0"/>
  </dataFields>
  <pivotHierarchies count="18">
    <pivotHierarchy dragToData="1"/>
    <pivotHierarchy dragToData="1"/>
    <pivotHierarchy multipleItemSelectionAllowed="1" dragToData="1"/>
    <pivotHierarchy multipleItemSelectionAllowed="1" dragToData="1">
      <members count="1" level="1">
        <member name="[table2].[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92AD17-7276-4EE2-A4EE-39A322029F2F}" name="PivotTable15" cacheId="3" applyNumberFormats="0" applyBorderFormats="0" applyFontFormats="0" applyPatternFormats="0" applyAlignmentFormats="0" applyWidthHeightFormats="1" dataCaption="Values" tag="5a0986b8-bd0a-4c25-87e0-1c13a178ef77" updatedVersion="8" minRefreshableVersion="3" useAutoFormatting="1" itemPrintTitles="1" createdVersion="8" indent="0" outline="1" outlineData="1" multipleFieldFilters="0">
  <location ref="B5:F26" firstHeaderRow="0" firstDataRow="1" firstDataCol="1"/>
  <pivotFields count="6">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5"/>
    </i>
    <i>
      <x v="12"/>
    </i>
    <i>
      <x v="18"/>
    </i>
    <i>
      <x v="1"/>
    </i>
    <i>
      <x v="14"/>
    </i>
    <i>
      <x v="15"/>
    </i>
    <i>
      <x v="2"/>
    </i>
    <i>
      <x v="17"/>
    </i>
    <i>
      <x v="4"/>
    </i>
    <i>
      <x v="3"/>
    </i>
    <i>
      <x v="7"/>
    </i>
    <i>
      <x v="13"/>
    </i>
    <i>
      <x/>
    </i>
    <i>
      <x v="16"/>
    </i>
    <i>
      <x v="11"/>
    </i>
    <i>
      <x v="10"/>
    </i>
    <i>
      <x v="19"/>
    </i>
    <i>
      <x v="8"/>
    </i>
    <i>
      <x v="9"/>
    </i>
    <i>
      <x v="6"/>
    </i>
    <i t="grand">
      <x/>
    </i>
  </rowItems>
  <colFields count="1">
    <field x="-2"/>
  </colFields>
  <colItems count="4">
    <i>
      <x/>
    </i>
    <i i="1">
      <x v="1"/>
    </i>
    <i i="2">
      <x v="2"/>
    </i>
    <i i="3">
      <x v="3"/>
    </i>
  </colItems>
  <dataFields count="4">
    <dataField name="Sum of Amount" fld="1" baseField="0" baseItem="0"/>
    <dataField name="Sum of Units" fld="3" baseField="0" baseItem="0"/>
    <dataField fld="2" subtotal="count" baseField="0" baseItem="0"/>
    <dataField fld="4" subtotal="count" baseField="0" baseItem="0"/>
  </dataFields>
  <pivotHierarchies count="18">
    <pivotHierarchy dragToData="1"/>
    <pivotHierarchy dragToData="1"/>
    <pivotHierarchy dragToData="1"/>
    <pivotHierarchy multipleItemSelectionAllowed="1" dragToData="1">
      <members count="1" level="1">
        <member name="[table2].[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F78F3B5-7D9F-4335-9BB3-8FE486A4C7E5}" sourceName="Sales Person">
  <pivotTables>
    <pivotTable tabId="5" name="PivotTable3"/>
  </pivotTables>
  <data>
    <tabular pivotCacheId="733560307">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14FA7C7-0EFA-4721-8A7A-9E608158B6C0}" sourceName="[table2].[Geography]">
  <pivotTables>
    <pivotTable tabId="10" name="PivotTable14"/>
  </pivotTables>
  <data>
    <olap pivotCacheId="1871653745">
      <levels count="2">
        <level uniqueName="[table2].[Geography].[(All)]" sourceCaption="(All)" count="0"/>
        <level uniqueName="[table2].[Geography].[Geography]" sourceCaption="Geography" count="6">
          <ranges>
            <range startItem="0">
              <i n="[table2].[Geography].&amp;[Australia]" c="Australia"/>
              <i n="[table2].[Geography].&amp;[Canada]" c="Canada"/>
              <i n="[table2].[Geography].&amp;[India]" c="India"/>
              <i n="[table2].[Geography].&amp;[New Zealand]" c="New Zealand"/>
              <i n="[table2].[Geography].&amp;[UK]" c="UK"/>
              <i n="[table2].[Geography].&amp;[USA]" c="USA"/>
            </range>
          </ranges>
        </level>
      </levels>
      <selections count="1">
        <selection n="[table2].[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688357D-4424-4216-8FBB-4AB2B7B553AD}" sourceName="[table2].[Geography]">
  <pivotTables>
    <pivotTable tabId="11" name="PivotTable15"/>
  </pivotTables>
  <data>
    <olap pivotCacheId="1239932535">
      <levels count="2">
        <level uniqueName="[table2].[Geography].[(All)]" sourceCaption="(All)" count="0"/>
        <level uniqueName="[table2].[Geography].[Geography]" sourceCaption="Geography" count="6">
          <ranges>
            <range startItem="0">
              <i n="[table2].[Geography].&amp;[Australia]" c="Australia"/>
              <i n="[table2].[Geography].&amp;[Canada]" c="Canada"/>
              <i n="[table2].[Geography].&amp;[India]" c="India"/>
              <i n="[table2].[Geography].&amp;[New Zealand]" c="New Zealand"/>
              <i n="[table2].[Geography].&amp;[UK]" c="UK"/>
              <i n="[table2].[Geography].&amp;[USA]" c="USA"/>
            </range>
          </ranges>
        </level>
      </levels>
      <selections count="1">
        <selection n="[table2].[Geography].&amp;[New Zealan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EB68E3D2-9E57-4689-B7D2-F3F70CAEE42F}" sourceName="[table2].[Geography]">
  <pivotTables>
    <pivotTable tabId="19" name="PivotTable18"/>
  </pivotTables>
  <data>
    <olap pivotCacheId="1871653745">
      <levels count="2">
        <level uniqueName="[table2].[Geography].[(All)]" sourceCaption="(All)" count="0"/>
        <level uniqueName="[table2].[Geography].[Geography]" sourceCaption="Geography" count="6">
          <ranges>
            <range startItem="0">
              <i n="[table2].[Geography].&amp;[Australia]" c="Australia"/>
              <i n="[table2].[Geography].&amp;[Canada]" c="Canada"/>
              <i n="[table2].[Geography].&amp;[India]" c="India"/>
              <i n="[table2].[Geography].&amp;[New Zealand]" c="New Zealand"/>
              <i n="[table2].[Geography].&amp;[UK]" c="UK"/>
              <i n="[table2].[Geography].&amp;[USA]" c="USA"/>
            </range>
          </ranges>
        </level>
      </levels>
      <selections count="1">
        <selection n="[table2].[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58CB7A6-4188-485A-9BEE-5B72D386E3EA}"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9D2B102D-E620-493F-B141-7DF4B224C90C}"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96291108-CE49-4025-9A3B-4550EF5F15F3}" cache="Slicer_Geography2" caption="Geography"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35FA44B8-2663-49E2-8F0E-F16E8D97CF0E}"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B11:AC33" totalsRowShown="0">
  <autoFilter ref="AB11:AC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E47A8D-7E9B-44E5-88A1-BFA59F4868A5}" name="Table2" displayName="Table2" ref="C11:I311" totalsRowShown="0" headerRowDxfId="12">
  <tableColumns count="7">
    <tableColumn id="1" xr3:uid="{11DE7A5D-75E0-4221-BB3D-2FEC83F01126}" name="Sales Person" dataDxfId="11"/>
    <tableColumn id="2" xr3:uid="{AF1469E2-28B9-4A8C-85EE-9E2B00042C3B}" name="Geography" dataDxfId="10"/>
    <tableColumn id="3" xr3:uid="{F67122C9-317F-49A5-AED0-BEF5B3BFC1C7}" name="Product" dataDxfId="9"/>
    <tableColumn id="4" xr3:uid="{19528CD2-F917-4034-81E3-D2EC78B10BD7}" name="Amount" dataDxfId="8"/>
    <tableColumn id="5" xr3:uid="{0ACD7C7A-302E-4197-A64F-53B2A999AA4B}" name="Units" dataDxfId="7"/>
    <tableColumn id="8" xr3:uid="{F9AF3C8E-631C-4D0C-8F4D-A13F6EFBAB63}" name="Cost per Unit" dataDxfId="6">
      <calculatedColumnFormula>_xlfn.XLOOKUP(Table2[[#This Row],[Product]],products[Product],products[Cost per unit])</calculatedColumnFormula>
    </tableColumn>
    <tableColumn id="9" xr3:uid="{4A57A271-3B75-4978-AE26-75C892643F89}" name="Cost" dataDxfId="5">
      <calculatedColumnFormula>Table2[[#This Row],[Cost per Unit]]*Table2[[#This Row],[Units]]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C658"/>
  <sheetViews>
    <sheetView showGridLines="0" topLeftCell="D1" zoomScale="62" zoomScaleNormal="95" workbookViewId="0">
      <selection activeCell="J11" sqref="J11"/>
    </sheetView>
  </sheetViews>
  <sheetFormatPr defaultRowHeight="14.4" x14ac:dyDescent="0.3"/>
  <cols>
    <col min="1" max="1" width="1.6640625" customWidth="1"/>
    <col min="2" max="2" width="3.6640625" customWidth="1"/>
    <col min="3" max="3" width="15.5546875" bestFit="1" customWidth="1"/>
    <col min="4" max="4" width="14.6640625" customWidth="1"/>
    <col min="5" max="5" width="21.88671875" bestFit="1" customWidth="1"/>
    <col min="6" max="6" width="13.5546875" customWidth="1"/>
    <col min="7" max="8" width="11.6640625" customWidth="1"/>
    <col min="9" max="9" width="16.5546875" customWidth="1"/>
    <col min="10" max="10" width="11.6640625" customWidth="1"/>
    <col min="13" max="13" width="3.88671875" customWidth="1"/>
    <col min="14" max="14" width="53.88671875" customWidth="1"/>
    <col min="28" max="28" width="21.88671875" bestFit="1" customWidth="1"/>
    <col min="29" max="29" width="14.44140625" customWidth="1"/>
    <col min="34" max="34" width="21.88671875" customWidth="1"/>
  </cols>
  <sheetData>
    <row r="1" spans="1:29" s="2" customFormat="1" ht="52.5" customHeight="1" x14ac:dyDescent="0.3">
      <c r="A1" s="1"/>
      <c r="L1" s="36" t="s">
        <v>63</v>
      </c>
      <c r="M1" s="36"/>
      <c r="N1" s="36"/>
      <c r="O1" s="36"/>
      <c r="P1" s="36"/>
      <c r="Q1" s="36"/>
      <c r="R1" s="36"/>
    </row>
    <row r="11" spans="1:29" x14ac:dyDescent="0.3">
      <c r="C11" s="5" t="s">
        <v>11</v>
      </c>
      <c r="D11" s="5" t="s">
        <v>12</v>
      </c>
      <c r="E11" s="5" t="s">
        <v>0</v>
      </c>
      <c r="F11" s="9" t="s">
        <v>1</v>
      </c>
      <c r="G11" s="9" t="s">
        <v>49</v>
      </c>
      <c r="H11" s="31" t="s">
        <v>81</v>
      </c>
      <c r="I11" s="31" t="s">
        <v>80</v>
      </c>
      <c r="J11" s="31"/>
      <c r="M11" s="8" t="s">
        <v>42</v>
      </c>
      <c r="N11" s="2"/>
      <c r="AB11" t="s">
        <v>0</v>
      </c>
      <c r="AC11" t="s">
        <v>50</v>
      </c>
    </row>
    <row r="12" spans="1:29" x14ac:dyDescent="0.3">
      <c r="C12" s="13" t="s">
        <v>40</v>
      </c>
      <c r="D12" s="13" t="s">
        <v>37</v>
      </c>
      <c r="E12" s="13" t="s">
        <v>30</v>
      </c>
      <c r="F12" s="14">
        <v>1624</v>
      </c>
      <c r="G12" s="15">
        <v>114</v>
      </c>
      <c r="H12" s="32">
        <f>_xlfn.XLOOKUP(Table2[[#This Row],[Product]],products[Product],products[Cost per unit])</f>
        <v>14.49</v>
      </c>
      <c r="I12" s="24">
        <f>Table2[[#This Row],[Cost per Unit]]*Table2[[#This Row],[Units]]</f>
        <v>1651.8600000000001</v>
      </c>
      <c r="J12" s="24"/>
      <c r="M12" s="6">
        <v>1</v>
      </c>
      <c r="N12" s="7" t="s">
        <v>43</v>
      </c>
      <c r="AB12" t="s">
        <v>13</v>
      </c>
      <c r="AC12" s="10">
        <v>9.33</v>
      </c>
    </row>
    <row r="13" spans="1:29" x14ac:dyDescent="0.3">
      <c r="C13" s="13" t="s">
        <v>8</v>
      </c>
      <c r="D13" s="13" t="s">
        <v>35</v>
      </c>
      <c r="E13" s="13" t="s">
        <v>32</v>
      </c>
      <c r="F13" s="14">
        <v>6706</v>
      </c>
      <c r="G13" s="15">
        <v>459</v>
      </c>
      <c r="H13" s="33">
        <f>_xlfn.XLOOKUP(Table2[[#This Row],[Product]],products[Product],products[Cost per unit])</f>
        <v>8.65</v>
      </c>
      <c r="I13" s="24">
        <f>Table2[[#This Row],[Cost per Unit]]*Table2[[#This Row],[Units]]</f>
        <v>3970.3500000000004</v>
      </c>
      <c r="J13" s="24"/>
      <c r="M13" s="6">
        <v>2</v>
      </c>
      <c r="N13" s="7" t="s">
        <v>52</v>
      </c>
      <c r="AB13" t="s">
        <v>14</v>
      </c>
      <c r="AC13" s="10">
        <v>11.7</v>
      </c>
    </row>
    <row r="14" spans="1:29" x14ac:dyDescent="0.3">
      <c r="C14" s="13" t="s">
        <v>9</v>
      </c>
      <c r="D14" s="13" t="s">
        <v>35</v>
      </c>
      <c r="E14" s="13" t="s">
        <v>4</v>
      </c>
      <c r="F14" s="14">
        <v>959</v>
      </c>
      <c r="G14" s="15">
        <v>147</v>
      </c>
      <c r="H14" s="33">
        <f>_xlfn.XLOOKUP(Table2[[#This Row],[Product]],products[Product],products[Cost per unit])</f>
        <v>11.88</v>
      </c>
      <c r="I14" s="24">
        <f>Table2[[#This Row],[Cost per Unit]]*Table2[[#This Row],[Units]]</f>
        <v>1746.3600000000001</v>
      </c>
      <c r="J14" s="24"/>
      <c r="M14" s="6">
        <v>3</v>
      </c>
      <c r="N14" s="7" t="s">
        <v>44</v>
      </c>
      <c r="AB14" t="s">
        <v>4</v>
      </c>
      <c r="AC14" s="10">
        <v>11.88</v>
      </c>
    </row>
    <row r="15" spans="1:29" x14ac:dyDescent="0.3">
      <c r="C15" s="13" t="s">
        <v>41</v>
      </c>
      <c r="D15" s="13" t="s">
        <v>36</v>
      </c>
      <c r="E15" s="13" t="s">
        <v>18</v>
      </c>
      <c r="F15" s="14">
        <v>9632</v>
      </c>
      <c r="G15" s="15">
        <v>288</v>
      </c>
      <c r="H15" s="33">
        <f>_xlfn.XLOOKUP(Table2[[#This Row],[Product]],products[Product],products[Cost per unit])</f>
        <v>6.47</v>
      </c>
      <c r="I15" s="24">
        <f>Table2[[#This Row],[Cost per Unit]]*Table2[[#This Row],[Units]]</f>
        <v>1863.36</v>
      </c>
      <c r="J15" s="24"/>
      <c r="M15" s="6">
        <v>4</v>
      </c>
      <c r="N15" s="7" t="s">
        <v>45</v>
      </c>
      <c r="AB15" t="s">
        <v>15</v>
      </c>
      <c r="AC15" s="10">
        <v>11.73</v>
      </c>
    </row>
    <row r="16" spans="1:29" x14ac:dyDescent="0.3">
      <c r="C16" s="13" t="s">
        <v>6</v>
      </c>
      <c r="D16" s="13" t="s">
        <v>39</v>
      </c>
      <c r="E16" s="13" t="s">
        <v>25</v>
      </c>
      <c r="F16" s="14">
        <v>2100</v>
      </c>
      <c r="G16" s="15">
        <v>414</v>
      </c>
      <c r="H16" s="33">
        <f>_xlfn.XLOOKUP(Table2[[#This Row],[Product]],products[Product],products[Cost per unit])</f>
        <v>13.15</v>
      </c>
      <c r="I16" s="24">
        <f>Table2[[#This Row],[Cost per Unit]]*Table2[[#This Row],[Units]]</f>
        <v>5444.1</v>
      </c>
      <c r="J16" s="24"/>
      <c r="M16" s="6">
        <v>5</v>
      </c>
      <c r="N16" s="7" t="s">
        <v>53</v>
      </c>
      <c r="AB16" t="s">
        <v>16</v>
      </c>
      <c r="AC16" s="10">
        <v>8.7899999999999991</v>
      </c>
    </row>
    <row r="17" spans="3:29" x14ac:dyDescent="0.3">
      <c r="C17" s="13" t="s">
        <v>40</v>
      </c>
      <c r="D17" s="13" t="s">
        <v>35</v>
      </c>
      <c r="E17" s="13" t="s">
        <v>33</v>
      </c>
      <c r="F17" s="14">
        <v>8869</v>
      </c>
      <c r="G17" s="15">
        <v>432</v>
      </c>
      <c r="H17" s="33">
        <f>_xlfn.XLOOKUP(Table2[[#This Row],[Product]],products[Product],products[Cost per unit])</f>
        <v>12.37</v>
      </c>
      <c r="I17" s="24">
        <f>Table2[[#This Row],[Cost per Unit]]*Table2[[#This Row],[Units]]</f>
        <v>5343.8399999999992</v>
      </c>
      <c r="J17" s="24"/>
      <c r="M17" s="6">
        <v>6</v>
      </c>
      <c r="N17" s="7" t="s">
        <v>54</v>
      </c>
      <c r="AB17" t="s">
        <v>17</v>
      </c>
      <c r="AC17" s="10">
        <v>3.11</v>
      </c>
    </row>
    <row r="18" spans="3:29" x14ac:dyDescent="0.3">
      <c r="C18" s="13" t="s">
        <v>6</v>
      </c>
      <c r="D18" s="13" t="s">
        <v>38</v>
      </c>
      <c r="E18" s="13" t="s">
        <v>31</v>
      </c>
      <c r="F18" s="14">
        <v>2681</v>
      </c>
      <c r="G18" s="15">
        <v>54</v>
      </c>
      <c r="H18" s="33">
        <f>_xlfn.XLOOKUP(Table2[[#This Row],[Product]],products[Product],products[Cost per unit])</f>
        <v>5.79</v>
      </c>
      <c r="I18" s="24">
        <f>Table2[[#This Row],[Cost per Unit]]*Table2[[#This Row],[Units]]</f>
        <v>312.66000000000003</v>
      </c>
      <c r="J18" s="24"/>
      <c r="M18" s="6">
        <v>7</v>
      </c>
      <c r="N18" s="7" t="s">
        <v>48</v>
      </c>
      <c r="AB18" t="s">
        <v>18</v>
      </c>
      <c r="AC18" s="10">
        <v>6.47</v>
      </c>
    </row>
    <row r="19" spans="3:29" x14ac:dyDescent="0.3">
      <c r="C19" s="13" t="s">
        <v>8</v>
      </c>
      <c r="D19" s="13" t="s">
        <v>35</v>
      </c>
      <c r="E19" s="13" t="s">
        <v>22</v>
      </c>
      <c r="F19" s="14">
        <v>5012</v>
      </c>
      <c r="G19" s="15">
        <v>210</v>
      </c>
      <c r="H19" s="33">
        <f>_xlfn.XLOOKUP(Table2[[#This Row],[Product]],products[Product],products[Cost per unit])</f>
        <v>9.77</v>
      </c>
      <c r="I19" s="24">
        <f>Table2[[#This Row],[Cost per Unit]]*Table2[[#This Row],[Units]]</f>
        <v>2051.6999999999998</v>
      </c>
      <c r="J19" s="24"/>
      <c r="M19" s="6">
        <v>8</v>
      </c>
      <c r="N19" s="7" t="s">
        <v>51</v>
      </c>
      <c r="AB19" t="s">
        <v>19</v>
      </c>
      <c r="AC19" s="10">
        <v>7.64</v>
      </c>
    </row>
    <row r="20" spans="3:29" x14ac:dyDescent="0.3">
      <c r="C20" s="13" t="s">
        <v>7</v>
      </c>
      <c r="D20" s="13" t="s">
        <v>38</v>
      </c>
      <c r="E20" s="13" t="s">
        <v>14</v>
      </c>
      <c r="F20" s="14">
        <v>1281</v>
      </c>
      <c r="G20" s="15">
        <v>75</v>
      </c>
      <c r="H20" s="33">
        <f>_xlfn.XLOOKUP(Table2[[#This Row],[Product]],products[Product],products[Cost per unit])</f>
        <v>11.7</v>
      </c>
      <c r="I20" s="24">
        <f>Table2[[#This Row],[Cost per Unit]]*Table2[[#This Row],[Units]]</f>
        <v>877.5</v>
      </c>
      <c r="J20" s="24"/>
      <c r="M20" s="6">
        <v>9</v>
      </c>
      <c r="N20" s="7" t="s">
        <v>46</v>
      </c>
      <c r="AB20" t="s">
        <v>20</v>
      </c>
      <c r="AC20" s="10">
        <v>10.62</v>
      </c>
    </row>
    <row r="21" spans="3:29" x14ac:dyDescent="0.3">
      <c r="C21" s="13" t="s">
        <v>5</v>
      </c>
      <c r="D21" s="13" t="s">
        <v>37</v>
      </c>
      <c r="E21" s="13" t="s">
        <v>14</v>
      </c>
      <c r="F21" s="14">
        <v>4991</v>
      </c>
      <c r="G21" s="15">
        <v>12</v>
      </c>
      <c r="H21" s="33">
        <f>_xlfn.XLOOKUP(Table2[[#This Row],[Product]],products[Product],products[Cost per unit])</f>
        <v>11.7</v>
      </c>
      <c r="I21" s="24">
        <f>Table2[[#This Row],[Cost per Unit]]*Table2[[#This Row],[Units]]</f>
        <v>140.39999999999998</v>
      </c>
      <c r="J21" s="24"/>
      <c r="M21" s="6">
        <v>10</v>
      </c>
      <c r="N21" s="7" t="s">
        <v>47</v>
      </c>
      <c r="AB21" t="s">
        <v>21</v>
      </c>
      <c r="AC21" s="10">
        <v>9</v>
      </c>
    </row>
    <row r="22" spans="3:29" x14ac:dyDescent="0.3">
      <c r="C22" s="13" t="s">
        <v>2</v>
      </c>
      <c r="D22" s="13" t="s">
        <v>39</v>
      </c>
      <c r="E22" s="13" t="s">
        <v>25</v>
      </c>
      <c r="F22" s="14">
        <v>1785</v>
      </c>
      <c r="G22" s="15">
        <v>462</v>
      </c>
      <c r="H22" s="33">
        <f>_xlfn.XLOOKUP(Table2[[#This Row],[Product]],products[Product],products[Cost per unit])</f>
        <v>13.15</v>
      </c>
      <c r="I22" s="24">
        <f>Table2[[#This Row],[Cost per Unit]]*Table2[[#This Row],[Units]]</f>
        <v>6075.3</v>
      </c>
      <c r="J22" s="24"/>
      <c r="AB22" t="s">
        <v>22</v>
      </c>
      <c r="AC22" s="10">
        <v>9.77</v>
      </c>
    </row>
    <row r="23" spans="3:29" x14ac:dyDescent="0.3">
      <c r="C23" s="13" t="s">
        <v>3</v>
      </c>
      <c r="D23" s="13" t="s">
        <v>37</v>
      </c>
      <c r="E23" s="13" t="s">
        <v>17</v>
      </c>
      <c r="F23" s="14">
        <v>3983</v>
      </c>
      <c r="G23" s="15">
        <v>144</v>
      </c>
      <c r="H23" s="33">
        <f>_xlfn.XLOOKUP(Table2[[#This Row],[Product]],products[Product],products[Cost per unit])</f>
        <v>3.11</v>
      </c>
      <c r="I23" s="24">
        <f>Table2[[#This Row],[Cost per Unit]]*Table2[[#This Row],[Units]]</f>
        <v>447.84</v>
      </c>
      <c r="J23" s="24"/>
      <c r="AB23" t="s">
        <v>23</v>
      </c>
      <c r="AC23" s="10">
        <v>6.49</v>
      </c>
    </row>
    <row r="24" spans="3:29" x14ac:dyDescent="0.3">
      <c r="C24" s="13" t="s">
        <v>9</v>
      </c>
      <c r="D24" s="13" t="s">
        <v>38</v>
      </c>
      <c r="E24" s="13" t="s">
        <v>16</v>
      </c>
      <c r="F24" s="14">
        <v>2646</v>
      </c>
      <c r="G24" s="15">
        <v>120</v>
      </c>
      <c r="H24" s="33">
        <f>_xlfn.XLOOKUP(Table2[[#This Row],[Product]],products[Product],products[Cost per unit])</f>
        <v>8.7899999999999991</v>
      </c>
      <c r="I24" s="24">
        <f>Table2[[#This Row],[Cost per Unit]]*Table2[[#This Row],[Units]]</f>
        <v>1054.8</v>
      </c>
      <c r="J24" s="24"/>
      <c r="AB24" t="s">
        <v>24</v>
      </c>
      <c r="AC24" s="10">
        <v>4.97</v>
      </c>
    </row>
    <row r="25" spans="3:29" x14ac:dyDescent="0.3">
      <c r="C25" s="13" t="s">
        <v>2</v>
      </c>
      <c r="D25" s="13" t="s">
        <v>34</v>
      </c>
      <c r="E25" s="13" t="s">
        <v>13</v>
      </c>
      <c r="F25" s="14">
        <v>252</v>
      </c>
      <c r="G25" s="15">
        <v>54</v>
      </c>
      <c r="H25" s="33">
        <f>_xlfn.XLOOKUP(Table2[[#This Row],[Product]],products[Product],products[Cost per unit])</f>
        <v>9.33</v>
      </c>
      <c r="I25" s="24">
        <f>Table2[[#This Row],[Cost per Unit]]*Table2[[#This Row],[Units]]</f>
        <v>503.82</v>
      </c>
      <c r="J25" s="24"/>
      <c r="AB25" t="s">
        <v>25</v>
      </c>
      <c r="AC25" s="10">
        <v>13.15</v>
      </c>
    </row>
    <row r="26" spans="3:29" x14ac:dyDescent="0.3">
      <c r="C26" s="13" t="s">
        <v>3</v>
      </c>
      <c r="D26" s="13" t="s">
        <v>35</v>
      </c>
      <c r="E26" s="13" t="s">
        <v>25</v>
      </c>
      <c r="F26" s="14">
        <v>2464</v>
      </c>
      <c r="G26" s="15">
        <v>234</v>
      </c>
      <c r="H26" s="33">
        <f>_xlfn.XLOOKUP(Table2[[#This Row],[Product]],products[Product],products[Cost per unit])</f>
        <v>13.15</v>
      </c>
      <c r="I26" s="24">
        <f>Table2[[#This Row],[Cost per Unit]]*Table2[[#This Row],[Units]]</f>
        <v>3077.1</v>
      </c>
      <c r="J26" s="24"/>
      <c r="AB26" t="s">
        <v>26</v>
      </c>
      <c r="AC26" s="10">
        <v>5.6</v>
      </c>
    </row>
    <row r="27" spans="3:29" x14ac:dyDescent="0.3">
      <c r="C27" s="13" t="s">
        <v>3</v>
      </c>
      <c r="D27" s="13" t="s">
        <v>35</v>
      </c>
      <c r="E27" s="13" t="s">
        <v>29</v>
      </c>
      <c r="F27" s="14">
        <v>2114</v>
      </c>
      <c r="G27" s="15">
        <v>66</v>
      </c>
      <c r="H27" s="33">
        <f>_xlfn.XLOOKUP(Table2[[#This Row],[Product]],products[Product],products[Cost per unit])</f>
        <v>7.16</v>
      </c>
      <c r="I27" s="24">
        <f>Table2[[#This Row],[Cost per Unit]]*Table2[[#This Row],[Units]]</f>
        <v>472.56</v>
      </c>
      <c r="J27" s="24"/>
      <c r="AB27" t="s">
        <v>27</v>
      </c>
      <c r="AC27" s="10">
        <v>16.73</v>
      </c>
    </row>
    <row r="28" spans="3:29" x14ac:dyDescent="0.3">
      <c r="C28" s="13" t="s">
        <v>6</v>
      </c>
      <c r="D28" s="13" t="s">
        <v>37</v>
      </c>
      <c r="E28" s="13" t="s">
        <v>31</v>
      </c>
      <c r="F28" s="14">
        <v>7693</v>
      </c>
      <c r="G28" s="15">
        <v>87</v>
      </c>
      <c r="H28" s="33">
        <f>_xlfn.XLOOKUP(Table2[[#This Row],[Product]],products[Product],products[Cost per unit])</f>
        <v>5.79</v>
      </c>
      <c r="I28" s="24">
        <f>Table2[[#This Row],[Cost per Unit]]*Table2[[#This Row],[Units]]</f>
        <v>503.73</v>
      </c>
      <c r="J28" s="24"/>
      <c r="AB28" t="s">
        <v>28</v>
      </c>
      <c r="AC28" s="10">
        <v>10.38</v>
      </c>
    </row>
    <row r="29" spans="3:29" x14ac:dyDescent="0.3">
      <c r="C29" s="13" t="s">
        <v>5</v>
      </c>
      <c r="D29" s="13" t="s">
        <v>34</v>
      </c>
      <c r="E29" s="13" t="s">
        <v>20</v>
      </c>
      <c r="F29" s="14">
        <v>15610</v>
      </c>
      <c r="G29" s="15">
        <v>339</v>
      </c>
      <c r="H29" s="33">
        <f>_xlfn.XLOOKUP(Table2[[#This Row],[Product]],products[Product],products[Cost per unit])</f>
        <v>10.62</v>
      </c>
      <c r="I29" s="24">
        <f>Table2[[#This Row],[Cost per Unit]]*Table2[[#This Row],[Units]]</f>
        <v>3600.18</v>
      </c>
      <c r="J29" s="24"/>
      <c r="M29" s="12"/>
      <c r="AB29" t="s">
        <v>29</v>
      </c>
      <c r="AC29" s="10">
        <v>7.16</v>
      </c>
    </row>
    <row r="30" spans="3:29" x14ac:dyDescent="0.3">
      <c r="C30" s="13" t="s">
        <v>41</v>
      </c>
      <c r="D30" s="13" t="s">
        <v>34</v>
      </c>
      <c r="E30" s="13" t="s">
        <v>22</v>
      </c>
      <c r="F30" s="14">
        <v>336</v>
      </c>
      <c r="G30" s="15">
        <v>144</v>
      </c>
      <c r="H30" s="33">
        <f>_xlfn.XLOOKUP(Table2[[#This Row],[Product]],products[Product],products[Cost per unit])</f>
        <v>9.77</v>
      </c>
      <c r="I30" s="24">
        <f>Table2[[#This Row],[Cost per Unit]]*Table2[[#This Row],[Units]]</f>
        <v>1406.8799999999999</v>
      </c>
      <c r="J30" s="24"/>
      <c r="AB30" t="s">
        <v>30</v>
      </c>
      <c r="AC30" s="10">
        <v>14.49</v>
      </c>
    </row>
    <row r="31" spans="3:29" x14ac:dyDescent="0.3">
      <c r="C31" s="13" t="s">
        <v>2</v>
      </c>
      <c r="D31" s="13" t="s">
        <v>39</v>
      </c>
      <c r="E31" s="13" t="s">
        <v>20</v>
      </c>
      <c r="F31" s="14">
        <v>9443</v>
      </c>
      <c r="G31" s="15">
        <v>162</v>
      </c>
      <c r="H31" s="33">
        <f>_xlfn.XLOOKUP(Table2[[#This Row],[Product]],products[Product],products[Cost per unit])</f>
        <v>10.62</v>
      </c>
      <c r="I31" s="24">
        <f>Table2[[#This Row],[Cost per Unit]]*Table2[[#This Row],[Units]]</f>
        <v>1720.4399999999998</v>
      </c>
      <c r="J31" s="24"/>
      <c r="AB31" t="s">
        <v>31</v>
      </c>
      <c r="AC31" s="10">
        <v>5.79</v>
      </c>
    </row>
    <row r="32" spans="3:29" x14ac:dyDescent="0.3">
      <c r="C32" s="13" t="s">
        <v>9</v>
      </c>
      <c r="D32" s="13" t="s">
        <v>34</v>
      </c>
      <c r="E32" s="13" t="s">
        <v>23</v>
      </c>
      <c r="F32" s="14">
        <v>8155</v>
      </c>
      <c r="G32" s="15">
        <v>90</v>
      </c>
      <c r="H32" s="33">
        <f>_xlfn.XLOOKUP(Table2[[#This Row],[Product]],products[Product],products[Cost per unit])</f>
        <v>6.49</v>
      </c>
      <c r="I32" s="24">
        <f>Table2[[#This Row],[Cost per Unit]]*Table2[[#This Row],[Units]]</f>
        <v>584.1</v>
      </c>
      <c r="J32" s="24"/>
      <c r="AB32" t="s">
        <v>32</v>
      </c>
      <c r="AC32" s="10">
        <v>8.65</v>
      </c>
    </row>
    <row r="33" spans="3:29" x14ac:dyDescent="0.3">
      <c r="C33" s="13" t="s">
        <v>8</v>
      </c>
      <c r="D33" s="13" t="s">
        <v>38</v>
      </c>
      <c r="E33" s="13" t="s">
        <v>23</v>
      </c>
      <c r="F33" s="14">
        <v>1701</v>
      </c>
      <c r="G33" s="15">
        <v>234</v>
      </c>
      <c r="H33" s="33">
        <f>_xlfn.XLOOKUP(Table2[[#This Row],[Product]],products[Product],products[Cost per unit])</f>
        <v>6.49</v>
      </c>
      <c r="I33" s="24">
        <f>Table2[[#This Row],[Cost per Unit]]*Table2[[#This Row],[Units]]</f>
        <v>1518.66</v>
      </c>
      <c r="J33" s="24"/>
      <c r="AB33" t="s">
        <v>33</v>
      </c>
      <c r="AC33" s="10">
        <v>12.37</v>
      </c>
    </row>
    <row r="34" spans="3:29" x14ac:dyDescent="0.3">
      <c r="C34" s="13" t="s">
        <v>10</v>
      </c>
      <c r="D34" s="13" t="s">
        <v>38</v>
      </c>
      <c r="E34" s="13" t="s">
        <v>22</v>
      </c>
      <c r="F34" s="14">
        <v>2205</v>
      </c>
      <c r="G34" s="15">
        <v>141</v>
      </c>
      <c r="H34" s="33">
        <f>_xlfn.XLOOKUP(Table2[[#This Row],[Product]],products[Product],products[Cost per unit])</f>
        <v>9.77</v>
      </c>
      <c r="I34" s="24">
        <f>Table2[[#This Row],[Cost per Unit]]*Table2[[#This Row],[Units]]</f>
        <v>1377.57</v>
      </c>
      <c r="J34" s="24"/>
    </row>
    <row r="35" spans="3:29" x14ac:dyDescent="0.3">
      <c r="C35" s="13" t="s">
        <v>8</v>
      </c>
      <c r="D35" s="13" t="s">
        <v>37</v>
      </c>
      <c r="E35" s="13" t="s">
        <v>19</v>
      </c>
      <c r="F35" s="14">
        <v>1771</v>
      </c>
      <c r="G35" s="15">
        <v>204</v>
      </c>
      <c r="H35" s="33">
        <f>_xlfn.XLOOKUP(Table2[[#This Row],[Product]],products[Product],products[Cost per unit])</f>
        <v>7.64</v>
      </c>
      <c r="I35" s="24">
        <f>Table2[[#This Row],[Cost per Unit]]*Table2[[#This Row],[Units]]</f>
        <v>1558.56</v>
      </c>
      <c r="J35" s="24"/>
    </row>
    <row r="36" spans="3:29" x14ac:dyDescent="0.3">
      <c r="C36" s="13" t="s">
        <v>41</v>
      </c>
      <c r="D36" s="13" t="s">
        <v>35</v>
      </c>
      <c r="E36" s="13" t="s">
        <v>15</v>
      </c>
      <c r="F36" s="14">
        <v>2114</v>
      </c>
      <c r="G36" s="15">
        <v>186</v>
      </c>
      <c r="H36" s="33">
        <f>_xlfn.XLOOKUP(Table2[[#This Row],[Product]],products[Product],products[Cost per unit])</f>
        <v>11.73</v>
      </c>
      <c r="I36" s="24">
        <f>Table2[[#This Row],[Cost per Unit]]*Table2[[#This Row],[Units]]</f>
        <v>2181.7800000000002</v>
      </c>
      <c r="J36" s="24"/>
    </row>
    <row r="37" spans="3:29" x14ac:dyDescent="0.3">
      <c r="C37" s="13" t="s">
        <v>41</v>
      </c>
      <c r="D37" s="13" t="s">
        <v>36</v>
      </c>
      <c r="E37" s="13" t="s">
        <v>13</v>
      </c>
      <c r="F37" s="14">
        <v>10311</v>
      </c>
      <c r="G37" s="15">
        <v>231</v>
      </c>
      <c r="H37" s="33">
        <f>_xlfn.XLOOKUP(Table2[[#This Row],[Product]],products[Product],products[Cost per unit])</f>
        <v>9.33</v>
      </c>
      <c r="I37" s="24">
        <f>Table2[[#This Row],[Cost per Unit]]*Table2[[#This Row],[Units]]</f>
        <v>2155.23</v>
      </c>
      <c r="J37" s="24"/>
    </row>
    <row r="38" spans="3:29" x14ac:dyDescent="0.3">
      <c r="C38" s="13" t="s">
        <v>3</v>
      </c>
      <c r="D38" s="13" t="s">
        <v>39</v>
      </c>
      <c r="E38" s="13" t="s">
        <v>16</v>
      </c>
      <c r="F38" s="14">
        <v>21</v>
      </c>
      <c r="G38" s="15">
        <v>168</v>
      </c>
      <c r="H38" s="33">
        <f>_xlfn.XLOOKUP(Table2[[#This Row],[Product]],products[Product],products[Cost per unit])</f>
        <v>8.7899999999999991</v>
      </c>
      <c r="I38" s="24">
        <f>Table2[[#This Row],[Cost per Unit]]*Table2[[#This Row],[Units]]</f>
        <v>1476.7199999999998</v>
      </c>
      <c r="J38" s="24"/>
    </row>
    <row r="39" spans="3:29" x14ac:dyDescent="0.3">
      <c r="C39" s="13" t="s">
        <v>10</v>
      </c>
      <c r="D39" s="13" t="s">
        <v>35</v>
      </c>
      <c r="E39" s="13" t="s">
        <v>20</v>
      </c>
      <c r="F39" s="14">
        <v>1974</v>
      </c>
      <c r="G39" s="15">
        <v>195</v>
      </c>
      <c r="H39" s="33">
        <f>_xlfn.XLOOKUP(Table2[[#This Row],[Product]],products[Product],products[Cost per unit])</f>
        <v>10.62</v>
      </c>
      <c r="I39" s="24">
        <f>Table2[[#This Row],[Cost per Unit]]*Table2[[#This Row],[Units]]</f>
        <v>2070.8999999999996</v>
      </c>
      <c r="J39" s="24"/>
    </row>
    <row r="40" spans="3:29" x14ac:dyDescent="0.3">
      <c r="C40" s="13" t="s">
        <v>5</v>
      </c>
      <c r="D40" s="13" t="s">
        <v>36</v>
      </c>
      <c r="E40" s="13" t="s">
        <v>23</v>
      </c>
      <c r="F40" s="14">
        <v>6314</v>
      </c>
      <c r="G40" s="15">
        <v>15</v>
      </c>
      <c r="H40" s="33">
        <f>_xlfn.XLOOKUP(Table2[[#This Row],[Product]],products[Product],products[Cost per unit])</f>
        <v>6.49</v>
      </c>
      <c r="I40" s="24">
        <f>Table2[[#This Row],[Cost per Unit]]*Table2[[#This Row],[Units]]</f>
        <v>97.350000000000009</v>
      </c>
      <c r="J40" s="24"/>
    </row>
    <row r="41" spans="3:29" x14ac:dyDescent="0.3">
      <c r="C41" s="13" t="s">
        <v>10</v>
      </c>
      <c r="D41" s="13" t="s">
        <v>37</v>
      </c>
      <c r="E41" s="13" t="s">
        <v>23</v>
      </c>
      <c r="F41" s="14">
        <v>4683</v>
      </c>
      <c r="G41" s="15">
        <v>30</v>
      </c>
      <c r="H41" s="33">
        <f>_xlfn.XLOOKUP(Table2[[#This Row],[Product]],products[Product],products[Cost per unit])</f>
        <v>6.49</v>
      </c>
      <c r="I41" s="24">
        <f>Table2[[#This Row],[Cost per Unit]]*Table2[[#This Row],[Units]]</f>
        <v>194.70000000000002</v>
      </c>
      <c r="J41" s="24"/>
    </row>
    <row r="42" spans="3:29" x14ac:dyDescent="0.3">
      <c r="C42" s="13" t="s">
        <v>41</v>
      </c>
      <c r="D42" s="13" t="s">
        <v>37</v>
      </c>
      <c r="E42" s="13" t="s">
        <v>24</v>
      </c>
      <c r="F42" s="14">
        <v>6398</v>
      </c>
      <c r="G42" s="15">
        <v>102</v>
      </c>
      <c r="H42" s="33">
        <f>_xlfn.XLOOKUP(Table2[[#This Row],[Product]],products[Product],products[Cost per unit])</f>
        <v>4.97</v>
      </c>
      <c r="I42" s="24">
        <f>Table2[[#This Row],[Cost per Unit]]*Table2[[#This Row],[Units]]</f>
        <v>506.94</v>
      </c>
      <c r="J42" s="24"/>
    </row>
    <row r="43" spans="3:29" x14ac:dyDescent="0.3">
      <c r="C43" s="13" t="s">
        <v>2</v>
      </c>
      <c r="D43" s="13" t="s">
        <v>35</v>
      </c>
      <c r="E43" s="13" t="s">
        <v>19</v>
      </c>
      <c r="F43" s="14">
        <v>553</v>
      </c>
      <c r="G43" s="15">
        <v>15</v>
      </c>
      <c r="H43" s="33">
        <f>_xlfn.XLOOKUP(Table2[[#This Row],[Product]],products[Product],products[Cost per unit])</f>
        <v>7.64</v>
      </c>
      <c r="I43" s="24">
        <f>Table2[[#This Row],[Cost per Unit]]*Table2[[#This Row],[Units]]</f>
        <v>114.6</v>
      </c>
      <c r="J43" s="24"/>
    </row>
    <row r="44" spans="3:29" x14ac:dyDescent="0.3">
      <c r="C44" s="13" t="s">
        <v>8</v>
      </c>
      <c r="D44" s="13" t="s">
        <v>39</v>
      </c>
      <c r="E44" s="13" t="s">
        <v>30</v>
      </c>
      <c r="F44" s="14">
        <v>7021</v>
      </c>
      <c r="G44" s="15">
        <v>183</v>
      </c>
      <c r="H44" s="33">
        <f>_xlfn.XLOOKUP(Table2[[#This Row],[Product]],products[Product],products[Cost per unit])</f>
        <v>14.49</v>
      </c>
      <c r="I44" s="24">
        <f>Table2[[#This Row],[Cost per Unit]]*Table2[[#This Row],[Units]]</f>
        <v>2651.67</v>
      </c>
      <c r="J44" s="24"/>
    </row>
    <row r="45" spans="3:29" x14ac:dyDescent="0.3">
      <c r="C45" s="13" t="s">
        <v>40</v>
      </c>
      <c r="D45" s="13" t="s">
        <v>39</v>
      </c>
      <c r="E45" s="13" t="s">
        <v>22</v>
      </c>
      <c r="F45" s="14">
        <v>5817</v>
      </c>
      <c r="G45" s="15">
        <v>12</v>
      </c>
      <c r="H45" s="33">
        <f>_xlfn.XLOOKUP(Table2[[#This Row],[Product]],products[Product],products[Cost per unit])</f>
        <v>9.77</v>
      </c>
      <c r="I45" s="24">
        <f>Table2[[#This Row],[Cost per Unit]]*Table2[[#This Row],[Units]]</f>
        <v>117.24</v>
      </c>
      <c r="J45" s="24"/>
    </row>
    <row r="46" spans="3:29" x14ac:dyDescent="0.3">
      <c r="C46" s="13" t="s">
        <v>41</v>
      </c>
      <c r="D46" s="13" t="s">
        <v>39</v>
      </c>
      <c r="E46" s="13" t="s">
        <v>14</v>
      </c>
      <c r="F46" s="14">
        <v>3976</v>
      </c>
      <c r="G46" s="15">
        <v>72</v>
      </c>
      <c r="H46" s="33">
        <f>_xlfn.XLOOKUP(Table2[[#This Row],[Product]],products[Product],products[Cost per unit])</f>
        <v>11.7</v>
      </c>
      <c r="I46" s="24">
        <f>Table2[[#This Row],[Cost per Unit]]*Table2[[#This Row],[Units]]</f>
        <v>842.4</v>
      </c>
      <c r="J46" s="24"/>
    </row>
    <row r="47" spans="3:29" x14ac:dyDescent="0.3">
      <c r="C47" s="13" t="s">
        <v>6</v>
      </c>
      <c r="D47" s="13" t="s">
        <v>38</v>
      </c>
      <c r="E47" s="13" t="s">
        <v>27</v>
      </c>
      <c r="F47" s="14">
        <v>1134</v>
      </c>
      <c r="G47" s="15">
        <v>282</v>
      </c>
      <c r="H47" s="33">
        <f>_xlfn.XLOOKUP(Table2[[#This Row],[Product]],products[Product],products[Cost per unit])</f>
        <v>16.73</v>
      </c>
      <c r="I47" s="24">
        <f>Table2[[#This Row],[Cost per Unit]]*Table2[[#This Row],[Units]]</f>
        <v>4717.8599999999997</v>
      </c>
      <c r="J47" s="24"/>
    </row>
    <row r="48" spans="3:29" x14ac:dyDescent="0.3">
      <c r="C48" s="13" t="s">
        <v>2</v>
      </c>
      <c r="D48" s="13" t="s">
        <v>39</v>
      </c>
      <c r="E48" s="13" t="s">
        <v>28</v>
      </c>
      <c r="F48" s="14">
        <v>6027</v>
      </c>
      <c r="G48" s="15">
        <v>144</v>
      </c>
      <c r="H48" s="33">
        <f>_xlfn.XLOOKUP(Table2[[#This Row],[Product]],products[Product],products[Cost per unit])</f>
        <v>10.38</v>
      </c>
      <c r="I48" s="24">
        <f>Table2[[#This Row],[Cost per Unit]]*Table2[[#This Row],[Units]]</f>
        <v>1494.72</v>
      </c>
      <c r="J48" s="24"/>
    </row>
    <row r="49" spans="3:10" x14ac:dyDescent="0.3">
      <c r="C49" s="13" t="s">
        <v>6</v>
      </c>
      <c r="D49" s="13" t="s">
        <v>37</v>
      </c>
      <c r="E49" s="13" t="s">
        <v>16</v>
      </c>
      <c r="F49" s="14">
        <v>1904</v>
      </c>
      <c r="G49" s="15">
        <v>405</v>
      </c>
      <c r="H49" s="33">
        <f>_xlfn.XLOOKUP(Table2[[#This Row],[Product]],products[Product],products[Cost per unit])</f>
        <v>8.7899999999999991</v>
      </c>
      <c r="I49" s="24">
        <f>Table2[[#This Row],[Cost per Unit]]*Table2[[#This Row],[Units]]</f>
        <v>3559.95</v>
      </c>
      <c r="J49" s="24"/>
    </row>
    <row r="50" spans="3:10" x14ac:dyDescent="0.3">
      <c r="C50" s="13" t="s">
        <v>7</v>
      </c>
      <c r="D50" s="13" t="s">
        <v>34</v>
      </c>
      <c r="E50" s="13" t="s">
        <v>32</v>
      </c>
      <c r="F50" s="14">
        <v>3262</v>
      </c>
      <c r="G50" s="15">
        <v>75</v>
      </c>
      <c r="H50" s="33">
        <f>_xlfn.XLOOKUP(Table2[[#This Row],[Product]],products[Product],products[Cost per unit])</f>
        <v>8.65</v>
      </c>
      <c r="I50" s="24">
        <f>Table2[[#This Row],[Cost per Unit]]*Table2[[#This Row],[Units]]</f>
        <v>648.75</v>
      </c>
      <c r="J50" s="24"/>
    </row>
    <row r="51" spans="3:10" x14ac:dyDescent="0.3">
      <c r="C51" s="13" t="s">
        <v>40</v>
      </c>
      <c r="D51" s="13" t="s">
        <v>34</v>
      </c>
      <c r="E51" s="13" t="s">
        <v>27</v>
      </c>
      <c r="F51" s="14">
        <v>2289</v>
      </c>
      <c r="G51" s="15">
        <v>135</v>
      </c>
      <c r="H51" s="33">
        <f>_xlfn.XLOOKUP(Table2[[#This Row],[Product]],products[Product],products[Cost per unit])</f>
        <v>16.73</v>
      </c>
      <c r="I51" s="24">
        <f>Table2[[#This Row],[Cost per Unit]]*Table2[[#This Row],[Units]]</f>
        <v>2258.5500000000002</v>
      </c>
      <c r="J51" s="24"/>
    </row>
    <row r="52" spans="3:10" x14ac:dyDescent="0.3">
      <c r="C52" s="13" t="s">
        <v>5</v>
      </c>
      <c r="D52" s="13" t="s">
        <v>34</v>
      </c>
      <c r="E52" s="13" t="s">
        <v>27</v>
      </c>
      <c r="F52" s="14">
        <v>6986</v>
      </c>
      <c r="G52" s="15">
        <v>21</v>
      </c>
      <c r="H52" s="33">
        <f>_xlfn.XLOOKUP(Table2[[#This Row],[Product]],products[Product],products[Cost per unit])</f>
        <v>16.73</v>
      </c>
      <c r="I52" s="24">
        <f>Table2[[#This Row],[Cost per Unit]]*Table2[[#This Row],[Units]]</f>
        <v>351.33</v>
      </c>
      <c r="J52" s="24"/>
    </row>
    <row r="53" spans="3:10" x14ac:dyDescent="0.3">
      <c r="C53" s="13" t="s">
        <v>2</v>
      </c>
      <c r="D53" s="13" t="s">
        <v>38</v>
      </c>
      <c r="E53" s="13" t="s">
        <v>23</v>
      </c>
      <c r="F53" s="14">
        <v>4417</v>
      </c>
      <c r="G53" s="15">
        <v>153</v>
      </c>
      <c r="H53" s="33">
        <f>_xlfn.XLOOKUP(Table2[[#This Row],[Product]],products[Product],products[Cost per unit])</f>
        <v>6.49</v>
      </c>
      <c r="I53" s="24">
        <f>Table2[[#This Row],[Cost per Unit]]*Table2[[#This Row],[Units]]</f>
        <v>992.97</v>
      </c>
      <c r="J53" s="24"/>
    </row>
    <row r="54" spans="3:10" x14ac:dyDescent="0.3">
      <c r="C54" s="13" t="s">
        <v>6</v>
      </c>
      <c r="D54" s="13" t="s">
        <v>34</v>
      </c>
      <c r="E54" s="13" t="s">
        <v>15</v>
      </c>
      <c r="F54" s="14">
        <v>1442</v>
      </c>
      <c r="G54" s="15">
        <v>15</v>
      </c>
      <c r="H54" s="33">
        <f>_xlfn.XLOOKUP(Table2[[#This Row],[Product]],products[Product],products[Cost per unit])</f>
        <v>11.73</v>
      </c>
      <c r="I54" s="24">
        <f>Table2[[#This Row],[Cost per Unit]]*Table2[[#This Row],[Units]]</f>
        <v>175.95000000000002</v>
      </c>
      <c r="J54" s="24"/>
    </row>
    <row r="55" spans="3:10" x14ac:dyDescent="0.3">
      <c r="C55" s="13" t="s">
        <v>3</v>
      </c>
      <c r="D55" s="13" t="s">
        <v>35</v>
      </c>
      <c r="E55" s="13" t="s">
        <v>14</v>
      </c>
      <c r="F55" s="14">
        <v>2415</v>
      </c>
      <c r="G55" s="15">
        <v>255</v>
      </c>
      <c r="H55" s="33">
        <f>_xlfn.XLOOKUP(Table2[[#This Row],[Product]],products[Product],products[Cost per unit])</f>
        <v>11.7</v>
      </c>
      <c r="I55" s="24">
        <f>Table2[[#This Row],[Cost per Unit]]*Table2[[#This Row],[Units]]</f>
        <v>2983.5</v>
      </c>
      <c r="J55" s="24"/>
    </row>
    <row r="56" spans="3:10" x14ac:dyDescent="0.3">
      <c r="C56" s="13" t="s">
        <v>2</v>
      </c>
      <c r="D56" s="13" t="s">
        <v>37</v>
      </c>
      <c r="E56" s="13" t="s">
        <v>19</v>
      </c>
      <c r="F56" s="14">
        <v>238</v>
      </c>
      <c r="G56" s="15">
        <v>18</v>
      </c>
      <c r="H56" s="33">
        <f>_xlfn.XLOOKUP(Table2[[#This Row],[Product]],products[Product],products[Cost per unit])</f>
        <v>7.64</v>
      </c>
      <c r="I56" s="24">
        <f>Table2[[#This Row],[Cost per Unit]]*Table2[[#This Row],[Units]]</f>
        <v>137.51999999999998</v>
      </c>
      <c r="J56" s="24"/>
    </row>
    <row r="57" spans="3:10" x14ac:dyDescent="0.3">
      <c r="C57" s="13" t="s">
        <v>6</v>
      </c>
      <c r="D57" s="13" t="s">
        <v>37</v>
      </c>
      <c r="E57" s="13" t="s">
        <v>23</v>
      </c>
      <c r="F57" s="14">
        <v>4949</v>
      </c>
      <c r="G57" s="15">
        <v>189</v>
      </c>
      <c r="H57" s="33">
        <f>_xlfn.XLOOKUP(Table2[[#This Row],[Product]],products[Product],products[Cost per unit])</f>
        <v>6.49</v>
      </c>
      <c r="I57" s="24">
        <f>Table2[[#This Row],[Cost per Unit]]*Table2[[#This Row],[Units]]</f>
        <v>1226.6100000000001</v>
      </c>
      <c r="J57" s="24"/>
    </row>
    <row r="58" spans="3:10" x14ac:dyDescent="0.3">
      <c r="C58" s="13" t="s">
        <v>5</v>
      </c>
      <c r="D58" s="13" t="s">
        <v>38</v>
      </c>
      <c r="E58" s="13" t="s">
        <v>32</v>
      </c>
      <c r="F58" s="14">
        <v>5075</v>
      </c>
      <c r="G58" s="15">
        <v>21</v>
      </c>
      <c r="H58" s="33">
        <f>_xlfn.XLOOKUP(Table2[[#This Row],[Product]],products[Product],products[Cost per unit])</f>
        <v>8.65</v>
      </c>
      <c r="I58" s="24">
        <f>Table2[[#This Row],[Cost per Unit]]*Table2[[#This Row],[Units]]</f>
        <v>181.65</v>
      </c>
      <c r="J58" s="24"/>
    </row>
    <row r="59" spans="3:10" x14ac:dyDescent="0.3">
      <c r="C59" s="13" t="s">
        <v>3</v>
      </c>
      <c r="D59" s="13" t="s">
        <v>36</v>
      </c>
      <c r="E59" s="13" t="s">
        <v>16</v>
      </c>
      <c r="F59" s="14">
        <v>9198</v>
      </c>
      <c r="G59" s="15">
        <v>36</v>
      </c>
      <c r="H59" s="33">
        <f>_xlfn.XLOOKUP(Table2[[#This Row],[Product]],products[Product],products[Cost per unit])</f>
        <v>8.7899999999999991</v>
      </c>
      <c r="I59" s="24">
        <f>Table2[[#This Row],[Cost per Unit]]*Table2[[#This Row],[Units]]</f>
        <v>316.43999999999994</v>
      </c>
      <c r="J59" s="24"/>
    </row>
    <row r="60" spans="3:10" x14ac:dyDescent="0.3">
      <c r="C60" s="13" t="s">
        <v>6</v>
      </c>
      <c r="D60" s="13" t="s">
        <v>34</v>
      </c>
      <c r="E60" s="13" t="s">
        <v>29</v>
      </c>
      <c r="F60" s="14">
        <v>3339</v>
      </c>
      <c r="G60" s="15">
        <v>75</v>
      </c>
      <c r="H60" s="33">
        <f>_xlfn.XLOOKUP(Table2[[#This Row],[Product]],products[Product],products[Cost per unit])</f>
        <v>7.16</v>
      </c>
      <c r="I60" s="24">
        <f>Table2[[#This Row],[Cost per Unit]]*Table2[[#This Row],[Units]]</f>
        <v>537</v>
      </c>
      <c r="J60" s="24"/>
    </row>
    <row r="61" spans="3:10" x14ac:dyDescent="0.3">
      <c r="C61" s="13" t="s">
        <v>40</v>
      </c>
      <c r="D61" s="13" t="s">
        <v>34</v>
      </c>
      <c r="E61" s="13" t="s">
        <v>17</v>
      </c>
      <c r="F61" s="14">
        <v>5019</v>
      </c>
      <c r="G61" s="15">
        <v>156</v>
      </c>
      <c r="H61" s="33">
        <f>_xlfn.XLOOKUP(Table2[[#This Row],[Product]],products[Product],products[Cost per unit])</f>
        <v>3.11</v>
      </c>
      <c r="I61" s="24">
        <f>Table2[[#This Row],[Cost per Unit]]*Table2[[#This Row],[Units]]</f>
        <v>485.15999999999997</v>
      </c>
      <c r="J61" s="24"/>
    </row>
    <row r="62" spans="3:10" x14ac:dyDescent="0.3">
      <c r="C62" s="13" t="s">
        <v>5</v>
      </c>
      <c r="D62" s="13" t="s">
        <v>36</v>
      </c>
      <c r="E62" s="13" t="s">
        <v>16</v>
      </c>
      <c r="F62" s="14">
        <v>16184</v>
      </c>
      <c r="G62" s="15">
        <v>39</v>
      </c>
      <c r="H62" s="33">
        <f>_xlfn.XLOOKUP(Table2[[#This Row],[Product]],products[Product],products[Cost per unit])</f>
        <v>8.7899999999999991</v>
      </c>
      <c r="I62" s="24">
        <f>Table2[[#This Row],[Cost per Unit]]*Table2[[#This Row],[Units]]</f>
        <v>342.80999999999995</v>
      </c>
      <c r="J62" s="24"/>
    </row>
    <row r="63" spans="3:10" x14ac:dyDescent="0.3">
      <c r="C63" s="13" t="s">
        <v>6</v>
      </c>
      <c r="D63" s="13" t="s">
        <v>36</v>
      </c>
      <c r="E63" s="13" t="s">
        <v>21</v>
      </c>
      <c r="F63" s="14">
        <v>497</v>
      </c>
      <c r="G63" s="15">
        <v>63</v>
      </c>
      <c r="H63" s="33">
        <f>_xlfn.XLOOKUP(Table2[[#This Row],[Product]],products[Product],products[Cost per unit])</f>
        <v>9</v>
      </c>
      <c r="I63" s="24">
        <f>Table2[[#This Row],[Cost per Unit]]*Table2[[#This Row],[Units]]</f>
        <v>567</v>
      </c>
      <c r="J63" s="24"/>
    </row>
    <row r="64" spans="3:10" x14ac:dyDescent="0.3">
      <c r="C64" s="13" t="s">
        <v>2</v>
      </c>
      <c r="D64" s="13" t="s">
        <v>36</v>
      </c>
      <c r="E64" s="13" t="s">
        <v>29</v>
      </c>
      <c r="F64" s="14">
        <v>8211</v>
      </c>
      <c r="G64" s="15">
        <v>75</v>
      </c>
      <c r="H64" s="33">
        <f>_xlfn.XLOOKUP(Table2[[#This Row],[Product]],products[Product],products[Cost per unit])</f>
        <v>7.16</v>
      </c>
      <c r="I64" s="24">
        <f>Table2[[#This Row],[Cost per Unit]]*Table2[[#This Row],[Units]]</f>
        <v>537</v>
      </c>
      <c r="J64" s="24"/>
    </row>
    <row r="65" spans="3:10" x14ac:dyDescent="0.3">
      <c r="C65" s="13" t="s">
        <v>2</v>
      </c>
      <c r="D65" s="13" t="s">
        <v>38</v>
      </c>
      <c r="E65" s="13" t="s">
        <v>28</v>
      </c>
      <c r="F65" s="14">
        <v>6580</v>
      </c>
      <c r="G65" s="15">
        <v>183</v>
      </c>
      <c r="H65" s="33">
        <f>_xlfn.XLOOKUP(Table2[[#This Row],[Product]],products[Product],products[Cost per unit])</f>
        <v>10.38</v>
      </c>
      <c r="I65" s="24">
        <f>Table2[[#This Row],[Cost per Unit]]*Table2[[#This Row],[Units]]</f>
        <v>1899.5400000000002</v>
      </c>
      <c r="J65" s="24"/>
    </row>
    <row r="66" spans="3:10" x14ac:dyDescent="0.3">
      <c r="C66" s="13" t="s">
        <v>41</v>
      </c>
      <c r="D66" s="13" t="s">
        <v>35</v>
      </c>
      <c r="E66" s="13" t="s">
        <v>13</v>
      </c>
      <c r="F66" s="14">
        <v>4760</v>
      </c>
      <c r="G66" s="15">
        <v>69</v>
      </c>
      <c r="H66" s="33">
        <f>_xlfn.XLOOKUP(Table2[[#This Row],[Product]],products[Product],products[Cost per unit])</f>
        <v>9.33</v>
      </c>
      <c r="I66" s="24">
        <f>Table2[[#This Row],[Cost per Unit]]*Table2[[#This Row],[Units]]</f>
        <v>643.77</v>
      </c>
      <c r="J66" s="24"/>
    </row>
    <row r="67" spans="3:10" x14ac:dyDescent="0.3">
      <c r="C67" s="13" t="s">
        <v>40</v>
      </c>
      <c r="D67" s="13" t="s">
        <v>36</v>
      </c>
      <c r="E67" s="13" t="s">
        <v>25</v>
      </c>
      <c r="F67" s="14">
        <v>5439</v>
      </c>
      <c r="G67" s="15">
        <v>30</v>
      </c>
      <c r="H67" s="33">
        <f>_xlfn.XLOOKUP(Table2[[#This Row],[Product]],products[Product],products[Cost per unit])</f>
        <v>13.15</v>
      </c>
      <c r="I67" s="24">
        <f>Table2[[#This Row],[Cost per Unit]]*Table2[[#This Row],[Units]]</f>
        <v>394.5</v>
      </c>
      <c r="J67" s="24"/>
    </row>
    <row r="68" spans="3:10" x14ac:dyDescent="0.3">
      <c r="C68" s="13" t="s">
        <v>41</v>
      </c>
      <c r="D68" s="13" t="s">
        <v>34</v>
      </c>
      <c r="E68" s="13" t="s">
        <v>17</v>
      </c>
      <c r="F68" s="14">
        <v>1463</v>
      </c>
      <c r="G68" s="15">
        <v>39</v>
      </c>
      <c r="H68" s="33">
        <f>_xlfn.XLOOKUP(Table2[[#This Row],[Product]],products[Product],products[Cost per unit])</f>
        <v>3.11</v>
      </c>
      <c r="I68" s="24">
        <f>Table2[[#This Row],[Cost per Unit]]*Table2[[#This Row],[Units]]</f>
        <v>121.28999999999999</v>
      </c>
      <c r="J68" s="24"/>
    </row>
    <row r="69" spans="3:10" x14ac:dyDescent="0.3">
      <c r="C69" s="13" t="s">
        <v>3</v>
      </c>
      <c r="D69" s="13" t="s">
        <v>34</v>
      </c>
      <c r="E69" s="13" t="s">
        <v>32</v>
      </c>
      <c r="F69" s="14">
        <v>7777</v>
      </c>
      <c r="G69" s="15">
        <v>504</v>
      </c>
      <c r="H69" s="33">
        <f>_xlfn.XLOOKUP(Table2[[#This Row],[Product]],products[Product],products[Cost per unit])</f>
        <v>8.65</v>
      </c>
      <c r="I69" s="24">
        <f>Table2[[#This Row],[Cost per Unit]]*Table2[[#This Row],[Units]]</f>
        <v>4359.6000000000004</v>
      </c>
      <c r="J69" s="24"/>
    </row>
    <row r="70" spans="3:10" x14ac:dyDescent="0.3">
      <c r="C70" s="13" t="s">
        <v>9</v>
      </c>
      <c r="D70" s="13" t="s">
        <v>37</v>
      </c>
      <c r="E70" s="13" t="s">
        <v>29</v>
      </c>
      <c r="F70" s="14">
        <v>1085</v>
      </c>
      <c r="G70" s="15">
        <v>273</v>
      </c>
      <c r="H70" s="33">
        <f>_xlfn.XLOOKUP(Table2[[#This Row],[Product]],products[Product],products[Cost per unit])</f>
        <v>7.16</v>
      </c>
      <c r="I70" s="24">
        <f>Table2[[#This Row],[Cost per Unit]]*Table2[[#This Row],[Units]]</f>
        <v>1954.68</v>
      </c>
      <c r="J70" s="24"/>
    </row>
    <row r="71" spans="3:10" x14ac:dyDescent="0.3">
      <c r="C71" s="13" t="s">
        <v>5</v>
      </c>
      <c r="D71" s="13" t="s">
        <v>37</v>
      </c>
      <c r="E71" s="13" t="s">
        <v>31</v>
      </c>
      <c r="F71" s="14">
        <v>182</v>
      </c>
      <c r="G71" s="15">
        <v>48</v>
      </c>
      <c r="H71" s="33">
        <f>_xlfn.XLOOKUP(Table2[[#This Row],[Product]],products[Product],products[Cost per unit])</f>
        <v>5.79</v>
      </c>
      <c r="I71" s="24">
        <f>Table2[[#This Row],[Cost per Unit]]*Table2[[#This Row],[Units]]</f>
        <v>277.92</v>
      </c>
      <c r="J71" s="24"/>
    </row>
    <row r="72" spans="3:10" x14ac:dyDescent="0.3">
      <c r="C72" s="13" t="s">
        <v>6</v>
      </c>
      <c r="D72" s="13" t="s">
        <v>34</v>
      </c>
      <c r="E72" s="13" t="s">
        <v>27</v>
      </c>
      <c r="F72" s="14">
        <v>4242</v>
      </c>
      <c r="G72" s="15">
        <v>207</v>
      </c>
      <c r="H72" s="33">
        <f>_xlfn.XLOOKUP(Table2[[#This Row],[Product]],products[Product],products[Cost per unit])</f>
        <v>16.73</v>
      </c>
      <c r="I72" s="24">
        <f>Table2[[#This Row],[Cost per Unit]]*Table2[[#This Row],[Units]]</f>
        <v>3463.11</v>
      </c>
      <c r="J72" s="24"/>
    </row>
    <row r="73" spans="3:10" x14ac:dyDescent="0.3">
      <c r="C73" s="13" t="s">
        <v>6</v>
      </c>
      <c r="D73" s="13" t="s">
        <v>36</v>
      </c>
      <c r="E73" s="13" t="s">
        <v>32</v>
      </c>
      <c r="F73" s="14">
        <v>6118</v>
      </c>
      <c r="G73" s="15">
        <v>9</v>
      </c>
      <c r="H73" s="33">
        <f>_xlfn.XLOOKUP(Table2[[#This Row],[Product]],products[Product],products[Cost per unit])</f>
        <v>8.65</v>
      </c>
      <c r="I73" s="24">
        <f>Table2[[#This Row],[Cost per Unit]]*Table2[[#This Row],[Units]]</f>
        <v>77.850000000000009</v>
      </c>
      <c r="J73" s="24"/>
    </row>
    <row r="74" spans="3:10" x14ac:dyDescent="0.3">
      <c r="C74" s="13" t="s">
        <v>10</v>
      </c>
      <c r="D74" s="13" t="s">
        <v>36</v>
      </c>
      <c r="E74" s="13" t="s">
        <v>23</v>
      </c>
      <c r="F74" s="14">
        <v>2317</v>
      </c>
      <c r="G74" s="15">
        <v>261</v>
      </c>
      <c r="H74" s="33">
        <f>_xlfn.XLOOKUP(Table2[[#This Row],[Product]],products[Product],products[Cost per unit])</f>
        <v>6.49</v>
      </c>
      <c r="I74" s="24">
        <f>Table2[[#This Row],[Cost per Unit]]*Table2[[#This Row],[Units]]</f>
        <v>1693.89</v>
      </c>
      <c r="J74" s="24"/>
    </row>
    <row r="75" spans="3:10" x14ac:dyDescent="0.3">
      <c r="C75" s="13" t="s">
        <v>6</v>
      </c>
      <c r="D75" s="13" t="s">
        <v>38</v>
      </c>
      <c r="E75" s="13" t="s">
        <v>16</v>
      </c>
      <c r="F75" s="14">
        <v>938</v>
      </c>
      <c r="G75" s="15">
        <v>6</v>
      </c>
      <c r="H75" s="33">
        <f>_xlfn.XLOOKUP(Table2[[#This Row],[Product]],products[Product],products[Cost per unit])</f>
        <v>8.7899999999999991</v>
      </c>
      <c r="I75" s="24">
        <f>Table2[[#This Row],[Cost per Unit]]*Table2[[#This Row],[Units]]</f>
        <v>52.739999999999995</v>
      </c>
      <c r="J75" s="24"/>
    </row>
    <row r="76" spans="3:10" x14ac:dyDescent="0.3">
      <c r="C76" s="13" t="s">
        <v>8</v>
      </c>
      <c r="D76" s="13" t="s">
        <v>37</v>
      </c>
      <c r="E76" s="13" t="s">
        <v>15</v>
      </c>
      <c r="F76" s="14">
        <v>9709</v>
      </c>
      <c r="G76" s="15">
        <v>30</v>
      </c>
      <c r="H76" s="33">
        <f>_xlfn.XLOOKUP(Table2[[#This Row],[Product]],products[Product],products[Cost per unit])</f>
        <v>11.73</v>
      </c>
      <c r="I76" s="24">
        <f>Table2[[#This Row],[Cost per Unit]]*Table2[[#This Row],[Units]]</f>
        <v>351.90000000000003</v>
      </c>
      <c r="J76" s="24"/>
    </row>
    <row r="77" spans="3:10" x14ac:dyDescent="0.3">
      <c r="C77" s="13" t="s">
        <v>7</v>
      </c>
      <c r="D77" s="13" t="s">
        <v>34</v>
      </c>
      <c r="E77" s="13" t="s">
        <v>20</v>
      </c>
      <c r="F77" s="14">
        <v>2205</v>
      </c>
      <c r="G77" s="15">
        <v>138</v>
      </c>
      <c r="H77" s="33">
        <f>_xlfn.XLOOKUP(Table2[[#This Row],[Product]],products[Product],products[Cost per unit])</f>
        <v>10.62</v>
      </c>
      <c r="I77" s="24">
        <f>Table2[[#This Row],[Cost per Unit]]*Table2[[#This Row],[Units]]</f>
        <v>1465.56</v>
      </c>
      <c r="J77" s="24"/>
    </row>
    <row r="78" spans="3:10" x14ac:dyDescent="0.3">
      <c r="C78" s="13" t="s">
        <v>7</v>
      </c>
      <c r="D78" s="13" t="s">
        <v>37</v>
      </c>
      <c r="E78" s="13" t="s">
        <v>17</v>
      </c>
      <c r="F78" s="14">
        <v>4487</v>
      </c>
      <c r="G78" s="15">
        <v>111</v>
      </c>
      <c r="H78" s="33">
        <f>_xlfn.XLOOKUP(Table2[[#This Row],[Product]],products[Product],products[Cost per unit])</f>
        <v>3.11</v>
      </c>
      <c r="I78" s="24">
        <f>Table2[[#This Row],[Cost per Unit]]*Table2[[#This Row],[Units]]</f>
        <v>345.21</v>
      </c>
      <c r="J78" s="24"/>
    </row>
    <row r="79" spans="3:10" x14ac:dyDescent="0.3">
      <c r="C79" s="13" t="s">
        <v>5</v>
      </c>
      <c r="D79" s="13" t="s">
        <v>35</v>
      </c>
      <c r="E79" s="13" t="s">
        <v>18</v>
      </c>
      <c r="F79" s="14">
        <v>2415</v>
      </c>
      <c r="G79" s="15">
        <v>15</v>
      </c>
      <c r="H79" s="33">
        <f>_xlfn.XLOOKUP(Table2[[#This Row],[Product]],products[Product],products[Cost per unit])</f>
        <v>6.47</v>
      </c>
      <c r="I79" s="24">
        <f>Table2[[#This Row],[Cost per Unit]]*Table2[[#This Row],[Units]]</f>
        <v>97.05</v>
      </c>
      <c r="J79" s="24"/>
    </row>
    <row r="80" spans="3:10" x14ac:dyDescent="0.3">
      <c r="C80" s="13" t="s">
        <v>40</v>
      </c>
      <c r="D80" s="13" t="s">
        <v>34</v>
      </c>
      <c r="E80" s="13" t="s">
        <v>19</v>
      </c>
      <c r="F80" s="14">
        <v>4018</v>
      </c>
      <c r="G80" s="15">
        <v>162</v>
      </c>
      <c r="H80" s="33">
        <f>_xlfn.XLOOKUP(Table2[[#This Row],[Product]],products[Product],products[Cost per unit])</f>
        <v>7.64</v>
      </c>
      <c r="I80" s="24">
        <f>Table2[[#This Row],[Cost per Unit]]*Table2[[#This Row],[Units]]</f>
        <v>1237.6799999999998</v>
      </c>
      <c r="J80" s="24"/>
    </row>
    <row r="81" spans="3:10" x14ac:dyDescent="0.3">
      <c r="C81" s="13" t="s">
        <v>5</v>
      </c>
      <c r="D81" s="13" t="s">
        <v>34</v>
      </c>
      <c r="E81" s="13" t="s">
        <v>19</v>
      </c>
      <c r="F81" s="14">
        <v>861</v>
      </c>
      <c r="G81" s="15">
        <v>195</v>
      </c>
      <c r="H81" s="33">
        <f>_xlfn.XLOOKUP(Table2[[#This Row],[Product]],products[Product],products[Cost per unit])</f>
        <v>7.64</v>
      </c>
      <c r="I81" s="24">
        <f>Table2[[#This Row],[Cost per Unit]]*Table2[[#This Row],[Units]]</f>
        <v>1489.8</v>
      </c>
      <c r="J81" s="24"/>
    </row>
    <row r="82" spans="3:10" x14ac:dyDescent="0.3">
      <c r="C82" s="13" t="s">
        <v>10</v>
      </c>
      <c r="D82" s="13" t="s">
        <v>38</v>
      </c>
      <c r="E82" s="13" t="s">
        <v>14</v>
      </c>
      <c r="F82" s="14">
        <v>5586</v>
      </c>
      <c r="G82" s="15">
        <v>525</v>
      </c>
      <c r="H82" s="33">
        <f>_xlfn.XLOOKUP(Table2[[#This Row],[Product]],products[Product],products[Cost per unit])</f>
        <v>11.7</v>
      </c>
      <c r="I82" s="24">
        <f>Table2[[#This Row],[Cost per Unit]]*Table2[[#This Row],[Units]]</f>
        <v>6142.5</v>
      </c>
      <c r="J82" s="24"/>
    </row>
    <row r="83" spans="3:10" x14ac:dyDescent="0.3">
      <c r="C83" s="13" t="s">
        <v>7</v>
      </c>
      <c r="D83" s="13" t="s">
        <v>34</v>
      </c>
      <c r="E83" s="13" t="s">
        <v>33</v>
      </c>
      <c r="F83" s="14">
        <v>2226</v>
      </c>
      <c r="G83" s="15">
        <v>48</v>
      </c>
      <c r="H83" s="33">
        <f>_xlfn.XLOOKUP(Table2[[#This Row],[Product]],products[Product],products[Cost per unit])</f>
        <v>12.37</v>
      </c>
      <c r="I83" s="24">
        <f>Table2[[#This Row],[Cost per Unit]]*Table2[[#This Row],[Units]]</f>
        <v>593.76</v>
      </c>
      <c r="J83" s="24"/>
    </row>
    <row r="84" spans="3:10" x14ac:dyDescent="0.3">
      <c r="C84" s="13" t="s">
        <v>9</v>
      </c>
      <c r="D84" s="13" t="s">
        <v>34</v>
      </c>
      <c r="E84" s="13" t="s">
        <v>28</v>
      </c>
      <c r="F84" s="14">
        <v>14329</v>
      </c>
      <c r="G84" s="15">
        <v>150</v>
      </c>
      <c r="H84" s="33">
        <f>_xlfn.XLOOKUP(Table2[[#This Row],[Product]],products[Product],products[Cost per unit])</f>
        <v>10.38</v>
      </c>
      <c r="I84" s="24">
        <f>Table2[[#This Row],[Cost per Unit]]*Table2[[#This Row],[Units]]</f>
        <v>1557.0000000000002</v>
      </c>
      <c r="J84" s="24"/>
    </row>
    <row r="85" spans="3:10" x14ac:dyDescent="0.3">
      <c r="C85" s="13" t="s">
        <v>9</v>
      </c>
      <c r="D85" s="13" t="s">
        <v>34</v>
      </c>
      <c r="E85" s="13" t="s">
        <v>20</v>
      </c>
      <c r="F85" s="14">
        <v>8463</v>
      </c>
      <c r="G85" s="15">
        <v>492</v>
      </c>
      <c r="H85" s="33">
        <f>_xlfn.XLOOKUP(Table2[[#This Row],[Product]],products[Product],products[Cost per unit])</f>
        <v>10.62</v>
      </c>
      <c r="I85" s="24">
        <f>Table2[[#This Row],[Cost per Unit]]*Table2[[#This Row],[Units]]</f>
        <v>5225.04</v>
      </c>
      <c r="J85" s="24"/>
    </row>
    <row r="86" spans="3:10" x14ac:dyDescent="0.3">
      <c r="C86" s="13" t="s">
        <v>5</v>
      </c>
      <c r="D86" s="13" t="s">
        <v>34</v>
      </c>
      <c r="E86" s="13" t="s">
        <v>29</v>
      </c>
      <c r="F86" s="14">
        <v>2891</v>
      </c>
      <c r="G86" s="15">
        <v>102</v>
      </c>
      <c r="H86" s="33">
        <f>_xlfn.XLOOKUP(Table2[[#This Row],[Product]],products[Product],products[Cost per unit])</f>
        <v>7.16</v>
      </c>
      <c r="I86" s="24">
        <f>Table2[[#This Row],[Cost per Unit]]*Table2[[#This Row],[Units]]</f>
        <v>730.32</v>
      </c>
      <c r="J86" s="24"/>
    </row>
    <row r="87" spans="3:10" x14ac:dyDescent="0.3">
      <c r="C87" s="13" t="s">
        <v>3</v>
      </c>
      <c r="D87" s="13" t="s">
        <v>36</v>
      </c>
      <c r="E87" s="13" t="s">
        <v>23</v>
      </c>
      <c r="F87" s="14">
        <v>3773</v>
      </c>
      <c r="G87" s="15">
        <v>165</v>
      </c>
      <c r="H87" s="33">
        <f>_xlfn.XLOOKUP(Table2[[#This Row],[Product]],products[Product],products[Cost per unit])</f>
        <v>6.49</v>
      </c>
      <c r="I87" s="24">
        <f>Table2[[#This Row],[Cost per Unit]]*Table2[[#This Row],[Units]]</f>
        <v>1070.8500000000001</v>
      </c>
      <c r="J87" s="24"/>
    </row>
    <row r="88" spans="3:10" x14ac:dyDescent="0.3">
      <c r="C88" s="13" t="s">
        <v>41</v>
      </c>
      <c r="D88" s="13" t="s">
        <v>36</v>
      </c>
      <c r="E88" s="13" t="s">
        <v>28</v>
      </c>
      <c r="F88" s="14">
        <v>854</v>
      </c>
      <c r="G88" s="15">
        <v>309</v>
      </c>
      <c r="H88" s="33">
        <f>_xlfn.XLOOKUP(Table2[[#This Row],[Product]],products[Product],products[Cost per unit])</f>
        <v>10.38</v>
      </c>
      <c r="I88" s="24">
        <f>Table2[[#This Row],[Cost per Unit]]*Table2[[#This Row],[Units]]</f>
        <v>3207.42</v>
      </c>
      <c r="J88" s="24"/>
    </row>
    <row r="89" spans="3:10" x14ac:dyDescent="0.3">
      <c r="C89" s="13" t="s">
        <v>6</v>
      </c>
      <c r="D89" s="13" t="s">
        <v>36</v>
      </c>
      <c r="E89" s="13" t="s">
        <v>17</v>
      </c>
      <c r="F89" s="14">
        <v>4970</v>
      </c>
      <c r="G89" s="15">
        <v>156</v>
      </c>
      <c r="H89" s="33">
        <f>_xlfn.XLOOKUP(Table2[[#This Row],[Product]],products[Product],products[Cost per unit])</f>
        <v>3.11</v>
      </c>
      <c r="I89" s="24">
        <f>Table2[[#This Row],[Cost per Unit]]*Table2[[#This Row],[Units]]</f>
        <v>485.15999999999997</v>
      </c>
      <c r="J89" s="24"/>
    </row>
    <row r="90" spans="3:10" x14ac:dyDescent="0.3">
      <c r="C90" s="13" t="s">
        <v>9</v>
      </c>
      <c r="D90" s="13" t="s">
        <v>35</v>
      </c>
      <c r="E90" s="13" t="s">
        <v>26</v>
      </c>
      <c r="F90" s="14">
        <v>98</v>
      </c>
      <c r="G90" s="15">
        <v>159</v>
      </c>
      <c r="H90" s="33">
        <f>_xlfn.XLOOKUP(Table2[[#This Row],[Product]],products[Product],products[Cost per unit])</f>
        <v>5.6</v>
      </c>
      <c r="I90" s="24">
        <f>Table2[[#This Row],[Cost per Unit]]*Table2[[#This Row],[Units]]</f>
        <v>890.4</v>
      </c>
      <c r="J90" s="24"/>
    </row>
    <row r="91" spans="3:10" x14ac:dyDescent="0.3">
      <c r="C91" s="13" t="s">
        <v>5</v>
      </c>
      <c r="D91" s="13" t="s">
        <v>35</v>
      </c>
      <c r="E91" s="13" t="s">
        <v>15</v>
      </c>
      <c r="F91" s="14">
        <v>13391</v>
      </c>
      <c r="G91" s="15">
        <v>201</v>
      </c>
      <c r="H91" s="33">
        <f>_xlfn.XLOOKUP(Table2[[#This Row],[Product]],products[Product],products[Cost per unit])</f>
        <v>11.73</v>
      </c>
      <c r="I91" s="24">
        <f>Table2[[#This Row],[Cost per Unit]]*Table2[[#This Row],[Units]]</f>
        <v>2357.73</v>
      </c>
      <c r="J91" s="24"/>
    </row>
    <row r="92" spans="3:10" x14ac:dyDescent="0.3">
      <c r="C92" s="13" t="s">
        <v>8</v>
      </c>
      <c r="D92" s="13" t="s">
        <v>39</v>
      </c>
      <c r="E92" s="13" t="s">
        <v>31</v>
      </c>
      <c r="F92" s="14">
        <v>8890</v>
      </c>
      <c r="G92" s="15">
        <v>210</v>
      </c>
      <c r="H92" s="33">
        <f>_xlfn.XLOOKUP(Table2[[#This Row],[Product]],products[Product],products[Cost per unit])</f>
        <v>5.79</v>
      </c>
      <c r="I92" s="24">
        <f>Table2[[#This Row],[Cost per Unit]]*Table2[[#This Row],[Units]]</f>
        <v>1215.9000000000001</v>
      </c>
      <c r="J92" s="24"/>
    </row>
    <row r="93" spans="3:10" x14ac:dyDescent="0.3">
      <c r="C93" s="13" t="s">
        <v>2</v>
      </c>
      <c r="D93" s="13" t="s">
        <v>38</v>
      </c>
      <c r="E93" s="13" t="s">
        <v>13</v>
      </c>
      <c r="F93" s="14">
        <v>56</v>
      </c>
      <c r="G93" s="15">
        <v>51</v>
      </c>
      <c r="H93" s="33">
        <f>_xlfn.XLOOKUP(Table2[[#This Row],[Product]],products[Product],products[Cost per unit])</f>
        <v>9.33</v>
      </c>
      <c r="I93" s="24">
        <f>Table2[[#This Row],[Cost per Unit]]*Table2[[#This Row],[Units]]</f>
        <v>475.83</v>
      </c>
      <c r="J93" s="24"/>
    </row>
    <row r="94" spans="3:10" x14ac:dyDescent="0.3">
      <c r="C94" s="13" t="s">
        <v>3</v>
      </c>
      <c r="D94" s="13" t="s">
        <v>36</v>
      </c>
      <c r="E94" s="13" t="s">
        <v>25</v>
      </c>
      <c r="F94" s="14">
        <v>3339</v>
      </c>
      <c r="G94" s="15">
        <v>39</v>
      </c>
      <c r="H94" s="33">
        <f>_xlfn.XLOOKUP(Table2[[#This Row],[Product]],products[Product],products[Cost per unit])</f>
        <v>13.15</v>
      </c>
      <c r="I94" s="24">
        <f>Table2[[#This Row],[Cost per Unit]]*Table2[[#This Row],[Units]]</f>
        <v>512.85</v>
      </c>
      <c r="J94" s="24"/>
    </row>
    <row r="95" spans="3:10" x14ac:dyDescent="0.3">
      <c r="C95" s="13" t="s">
        <v>10</v>
      </c>
      <c r="D95" s="13" t="s">
        <v>35</v>
      </c>
      <c r="E95" s="13" t="s">
        <v>18</v>
      </c>
      <c r="F95" s="14">
        <v>3808</v>
      </c>
      <c r="G95" s="15">
        <v>279</v>
      </c>
      <c r="H95" s="33">
        <f>_xlfn.XLOOKUP(Table2[[#This Row],[Product]],products[Product],products[Cost per unit])</f>
        <v>6.47</v>
      </c>
      <c r="I95" s="24">
        <f>Table2[[#This Row],[Cost per Unit]]*Table2[[#This Row],[Units]]</f>
        <v>1805.1299999999999</v>
      </c>
      <c r="J95" s="24"/>
    </row>
    <row r="96" spans="3:10" x14ac:dyDescent="0.3">
      <c r="C96" s="13" t="s">
        <v>10</v>
      </c>
      <c r="D96" s="13" t="s">
        <v>38</v>
      </c>
      <c r="E96" s="13" t="s">
        <v>13</v>
      </c>
      <c r="F96" s="14">
        <v>63</v>
      </c>
      <c r="G96" s="15">
        <v>123</v>
      </c>
      <c r="H96" s="33">
        <f>_xlfn.XLOOKUP(Table2[[#This Row],[Product]],products[Product],products[Cost per unit])</f>
        <v>9.33</v>
      </c>
      <c r="I96" s="24">
        <f>Table2[[#This Row],[Cost per Unit]]*Table2[[#This Row],[Units]]</f>
        <v>1147.5899999999999</v>
      </c>
      <c r="J96" s="24"/>
    </row>
    <row r="97" spans="3:10" x14ac:dyDescent="0.3">
      <c r="C97" s="13" t="s">
        <v>2</v>
      </c>
      <c r="D97" s="13" t="s">
        <v>39</v>
      </c>
      <c r="E97" s="13" t="s">
        <v>27</v>
      </c>
      <c r="F97" s="14">
        <v>7812</v>
      </c>
      <c r="G97" s="15">
        <v>81</v>
      </c>
      <c r="H97" s="33">
        <f>_xlfn.XLOOKUP(Table2[[#This Row],[Product]],products[Product],products[Cost per unit])</f>
        <v>16.73</v>
      </c>
      <c r="I97" s="24">
        <f>Table2[[#This Row],[Cost per Unit]]*Table2[[#This Row],[Units]]</f>
        <v>1355.13</v>
      </c>
      <c r="J97" s="24"/>
    </row>
    <row r="98" spans="3:10" x14ac:dyDescent="0.3">
      <c r="C98" s="13" t="s">
        <v>40</v>
      </c>
      <c r="D98" s="13" t="s">
        <v>37</v>
      </c>
      <c r="E98" s="13" t="s">
        <v>19</v>
      </c>
      <c r="F98" s="14">
        <v>7693</v>
      </c>
      <c r="G98" s="15">
        <v>21</v>
      </c>
      <c r="H98" s="33">
        <f>_xlfn.XLOOKUP(Table2[[#This Row],[Product]],products[Product],products[Cost per unit])</f>
        <v>7.64</v>
      </c>
      <c r="I98" s="24">
        <f>Table2[[#This Row],[Cost per Unit]]*Table2[[#This Row],[Units]]</f>
        <v>160.44</v>
      </c>
      <c r="J98" s="24"/>
    </row>
    <row r="99" spans="3:10" x14ac:dyDescent="0.3">
      <c r="C99" s="13" t="s">
        <v>3</v>
      </c>
      <c r="D99" s="13" t="s">
        <v>36</v>
      </c>
      <c r="E99" s="13" t="s">
        <v>28</v>
      </c>
      <c r="F99" s="14">
        <v>973</v>
      </c>
      <c r="G99" s="15">
        <v>162</v>
      </c>
      <c r="H99" s="33">
        <f>_xlfn.XLOOKUP(Table2[[#This Row],[Product]],products[Product],products[Cost per unit])</f>
        <v>10.38</v>
      </c>
      <c r="I99" s="24">
        <f>Table2[[#This Row],[Cost per Unit]]*Table2[[#This Row],[Units]]</f>
        <v>1681.5600000000002</v>
      </c>
      <c r="J99" s="24"/>
    </row>
    <row r="100" spans="3:10" x14ac:dyDescent="0.3">
      <c r="C100" s="13" t="s">
        <v>10</v>
      </c>
      <c r="D100" s="13" t="s">
        <v>35</v>
      </c>
      <c r="E100" s="13" t="s">
        <v>21</v>
      </c>
      <c r="F100" s="14">
        <v>567</v>
      </c>
      <c r="G100" s="15">
        <v>228</v>
      </c>
      <c r="H100" s="33">
        <f>_xlfn.XLOOKUP(Table2[[#This Row],[Product]],products[Product],products[Cost per unit])</f>
        <v>9</v>
      </c>
      <c r="I100" s="24">
        <f>Table2[[#This Row],[Cost per Unit]]*Table2[[#This Row],[Units]]</f>
        <v>2052</v>
      </c>
      <c r="J100" s="24"/>
    </row>
    <row r="101" spans="3:10" x14ac:dyDescent="0.3">
      <c r="C101" s="13" t="s">
        <v>10</v>
      </c>
      <c r="D101" s="13" t="s">
        <v>36</v>
      </c>
      <c r="E101" s="13" t="s">
        <v>29</v>
      </c>
      <c r="F101" s="14">
        <v>2471</v>
      </c>
      <c r="G101" s="15">
        <v>342</v>
      </c>
      <c r="H101" s="33">
        <f>_xlfn.XLOOKUP(Table2[[#This Row],[Product]],products[Product],products[Cost per unit])</f>
        <v>7.16</v>
      </c>
      <c r="I101" s="24">
        <f>Table2[[#This Row],[Cost per Unit]]*Table2[[#This Row],[Units]]</f>
        <v>2448.7200000000003</v>
      </c>
      <c r="J101" s="24"/>
    </row>
    <row r="102" spans="3:10" x14ac:dyDescent="0.3">
      <c r="C102" s="13" t="s">
        <v>5</v>
      </c>
      <c r="D102" s="13" t="s">
        <v>38</v>
      </c>
      <c r="E102" s="13" t="s">
        <v>13</v>
      </c>
      <c r="F102" s="14">
        <v>7189</v>
      </c>
      <c r="G102" s="15">
        <v>54</v>
      </c>
      <c r="H102" s="33">
        <f>_xlfn.XLOOKUP(Table2[[#This Row],[Product]],products[Product],products[Cost per unit])</f>
        <v>9.33</v>
      </c>
      <c r="I102" s="24">
        <f>Table2[[#This Row],[Cost per Unit]]*Table2[[#This Row],[Units]]</f>
        <v>503.82</v>
      </c>
      <c r="J102" s="24"/>
    </row>
    <row r="103" spans="3:10" x14ac:dyDescent="0.3">
      <c r="C103" s="13" t="s">
        <v>41</v>
      </c>
      <c r="D103" s="13" t="s">
        <v>35</v>
      </c>
      <c r="E103" s="13" t="s">
        <v>28</v>
      </c>
      <c r="F103" s="14">
        <v>7455</v>
      </c>
      <c r="G103" s="15">
        <v>216</v>
      </c>
      <c r="H103" s="33">
        <f>_xlfn.XLOOKUP(Table2[[#This Row],[Product]],products[Product],products[Cost per unit])</f>
        <v>10.38</v>
      </c>
      <c r="I103" s="24">
        <f>Table2[[#This Row],[Cost per Unit]]*Table2[[#This Row],[Units]]</f>
        <v>2242.0800000000004</v>
      </c>
      <c r="J103" s="24"/>
    </row>
    <row r="104" spans="3:10" x14ac:dyDescent="0.3">
      <c r="C104" s="13" t="s">
        <v>3</v>
      </c>
      <c r="D104" s="13" t="s">
        <v>34</v>
      </c>
      <c r="E104" s="13" t="s">
        <v>26</v>
      </c>
      <c r="F104" s="14">
        <v>3108</v>
      </c>
      <c r="G104" s="15">
        <v>54</v>
      </c>
      <c r="H104" s="33">
        <f>_xlfn.XLOOKUP(Table2[[#This Row],[Product]],products[Product],products[Cost per unit])</f>
        <v>5.6</v>
      </c>
      <c r="I104" s="24">
        <f>Table2[[#This Row],[Cost per Unit]]*Table2[[#This Row],[Units]]</f>
        <v>302.39999999999998</v>
      </c>
      <c r="J104" s="24"/>
    </row>
    <row r="105" spans="3:10" x14ac:dyDescent="0.3">
      <c r="C105" s="13" t="s">
        <v>6</v>
      </c>
      <c r="D105" s="13" t="s">
        <v>38</v>
      </c>
      <c r="E105" s="13" t="s">
        <v>25</v>
      </c>
      <c r="F105" s="14">
        <v>469</v>
      </c>
      <c r="G105" s="15">
        <v>75</v>
      </c>
      <c r="H105" s="33">
        <f>_xlfn.XLOOKUP(Table2[[#This Row],[Product]],products[Product],products[Cost per unit])</f>
        <v>13.15</v>
      </c>
      <c r="I105" s="24">
        <f>Table2[[#This Row],[Cost per Unit]]*Table2[[#This Row],[Units]]</f>
        <v>986.25</v>
      </c>
      <c r="J105" s="24"/>
    </row>
    <row r="106" spans="3:10" x14ac:dyDescent="0.3">
      <c r="C106" s="13" t="s">
        <v>9</v>
      </c>
      <c r="D106" s="13" t="s">
        <v>37</v>
      </c>
      <c r="E106" s="13" t="s">
        <v>23</v>
      </c>
      <c r="F106" s="14">
        <v>2737</v>
      </c>
      <c r="G106" s="15">
        <v>93</v>
      </c>
      <c r="H106" s="33">
        <f>_xlfn.XLOOKUP(Table2[[#This Row],[Product]],products[Product],products[Cost per unit])</f>
        <v>6.49</v>
      </c>
      <c r="I106" s="24">
        <f>Table2[[#This Row],[Cost per Unit]]*Table2[[#This Row],[Units]]</f>
        <v>603.57000000000005</v>
      </c>
      <c r="J106" s="24"/>
    </row>
    <row r="107" spans="3:10" x14ac:dyDescent="0.3">
      <c r="C107" s="13" t="s">
        <v>9</v>
      </c>
      <c r="D107" s="13" t="s">
        <v>37</v>
      </c>
      <c r="E107" s="13" t="s">
        <v>25</v>
      </c>
      <c r="F107" s="14">
        <v>4305</v>
      </c>
      <c r="G107" s="15">
        <v>156</v>
      </c>
      <c r="H107" s="33">
        <f>_xlfn.XLOOKUP(Table2[[#This Row],[Product]],products[Product],products[Cost per unit])</f>
        <v>13.15</v>
      </c>
      <c r="I107" s="24">
        <f>Table2[[#This Row],[Cost per Unit]]*Table2[[#This Row],[Units]]</f>
        <v>2051.4</v>
      </c>
      <c r="J107" s="24"/>
    </row>
    <row r="108" spans="3:10" x14ac:dyDescent="0.3">
      <c r="C108" s="13" t="s">
        <v>9</v>
      </c>
      <c r="D108" s="13" t="s">
        <v>38</v>
      </c>
      <c r="E108" s="13" t="s">
        <v>17</v>
      </c>
      <c r="F108" s="14">
        <v>2408</v>
      </c>
      <c r="G108" s="15">
        <v>9</v>
      </c>
      <c r="H108" s="33">
        <f>_xlfn.XLOOKUP(Table2[[#This Row],[Product]],products[Product],products[Cost per unit])</f>
        <v>3.11</v>
      </c>
      <c r="I108" s="24">
        <f>Table2[[#This Row],[Cost per Unit]]*Table2[[#This Row],[Units]]</f>
        <v>27.99</v>
      </c>
      <c r="J108" s="24"/>
    </row>
    <row r="109" spans="3:10" x14ac:dyDescent="0.3">
      <c r="C109" s="13" t="s">
        <v>3</v>
      </c>
      <c r="D109" s="13" t="s">
        <v>36</v>
      </c>
      <c r="E109" s="13" t="s">
        <v>19</v>
      </c>
      <c r="F109" s="14">
        <v>1281</v>
      </c>
      <c r="G109" s="15">
        <v>18</v>
      </c>
      <c r="H109" s="33">
        <f>_xlfn.XLOOKUP(Table2[[#This Row],[Product]],products[Product],products[Cost per unit])</f>
        <v>7.64</v>
      </c>
      <c r="I109" s="24">
        <f>Table2[[#This Row],[Cost per Unit]]*Table2[[#This Row],[Units]]</f>
        <v>137.51999999999998</v>
      </c>
      <c r="J109" s="24"/>
    </row>
    <row r="110" spans="3:10" x14ac:dyDescent="0.3">
      <c r="C110" s="13" t="s">
        <v>40</v>
      </c>
      <c r="D110" s="13" t="s">
        <v>35</v>
      </c>
      <c r="E110" s="13" t="s">
        <v>32</v>
      </c>
      <c r="F110" s="14">
        <v>12348</v>
      </c>
      <c r="G110" s="15">
        <v>234</v>
      </c>
      <c r="H110" s="33">
        <f>_xlfn.XLOOKUP(Table2[[#This Row],[Product]],products[Product],products[Cost per unit])</f>
        <v>8.65</v>
      </c>
      <c r="I110" s="24">
        <f>Table2[[#This Row],[Cost per Unit]]*Table2[[#This Row],[Units]]</f>
        <v>2024.1000000000001</v>
      </c>
      <c r="J110" s="24"/>
    </row>
    <row r="111" spans="3:10" x14ac:dyDescent="0.3">
      <c r="C111" s="13" t="s">
        <v>3</v>
      </c>
      <c r="D111" s="13" t="s">
        <v>34</v>
      </c>
      <c r="E111" s="13" t="s">
        <v>28</v>
      </c>
      <c r="F111" s="14">
        <v>3689</v>
      </c>
      <c r="G111" s="15">
        <v>312</v>
      </c>
      <c r="H111" s="33">
        <f>_xlfn.XLOOKUP(Table2[[#This Row],[Product]],products[Product],products[Cost per unit])</f>
        <v>10.38</v>
      </c>
      <c r="I111" s="24">
        <f>Table2[[#This Row],[Cost per Unit]]*Table2[[#This Row],[Units]]</f>
        <v>3238.5600000000004</v>
      </c>
      <c r="J111" s="24"/>
    </row>
    <row r="112" spans="3:10" x14ac:dyDescent="0.3">
      <c r="C112" s="13" t="s">
        <v>7</v>
      </c>
      <c r="D112" s="13" t="s">
        <v>36</v>
      </c>
      <c r="E112" s="13" t="s">
        <v>19</v>
      </c>
      <c r="F112" s="14">
        <v>2870</v>
      </c>
      <c r="G112" s="15">
        <v>300</v>
      </c>
      <c r="H112" s="33">
        <f>_xlfn.XLOOKUP(Table2[[#This Row],[Product]],products[Product],products[Cost per unit])</f>
        <v>7.64</v>
      </c>
      <c r="I112" s="24">
        <f>Table2[[#This Row],[Cost per Unit]]*Table2[[#This Row],[Units]]</f>
        <v>2292</v>
      </c>
      <c r="J112" s="24"/>
    </row>
    <row r="113" spans="3:10" x14ac:dyDescent="0.3">
      <c r="C113" s="13" t="s">
        <v>2</v>
      </c>
      <c r="D113" s="13" t="s">
        <v>36</v>
      </c>
      <c r="E113" s="13" t="s">
        <v>27</v>
      </c>
      <c r="F113" s="14">
        <v>798</v>
      </c>
      <c r="G113" s="15">
        <v>519</v>
      </c>
      <c r="H113" s="33">
        <f>_xlfn.XLOOKUP(Table2[[#This Row],[Product]],products[Product],products[Cost per unit])</f>
        <v>16.73</v>
      </c>
      <c r="I113" s="24">
        <f>Table2[[#This Row],[Cost per Unit]]*Table2[[#This Row],[Units]]</f>
        <v>8682.8700000000008</v>
      </c>
      <c r="J113" s="24"/>
    </row>
    <row r="114" spans="3:10" x14ac:dyDescent="0.3">
      <c r="C114" s="13" t="s">
        <v>41</v>
      </c>
      <c r="D114" s="13" t="s">
        <v>37</v>
      </c>
      <c r="E114" s="13" t="s">
        <v>21</v>
      </c>
      <c r="F114" s="14">
        <v>2933</v>
      </c>
      <c r="G114" s="15">
        <v>9</v>
      </c>
      <c r="H114" s="33">
        <f>_xlfn.XLOOKUP(Table2[[#This Row],[Product]],products[Product],products[Cost per unit])</f>
        <v>9</v>
      </c>
      <c r="I114" s="24">
        <f>Table2[[#This Row],[Cost per Unit]]*Table2[[#This Row],[Units]]</f>
        <v>81</v>
      </c>
      <c r="J114" s="24"/>
    </row>
    <row r="115" spans="3:10" x14ac:dyDescent="0.3">
      <c r="C115" s="13" t="s">
        <v>5</v>
      </c>
      <c r="D115" s="13" t="s">
        <v>35</v>
      </c>
      <c r="E115" s="13" t="s">
        <v>4</v>
      </c>
      <c r="F115" s="14">
        <v>2744</v>
      </c>
      <c r="G115" s="15">
        <v>9</v>
      </c>
      <c r="H115" s="33">
        <f>_xlfn.XLOOKUP(Table2[[#This Row],[Product]],products[Product],products[Cost per unit])</f>
        <v>11.88</v>
      </c>
      <c r="I115" s="24">
        <f>Table2[[#This Row],[Cost per Unit]]*Table2[[#This Row],[Units]]</f>
        <v>106.92</v>
      </c>
      <c r="J115" s="24"/>
    </row>
    <row r="116" spans="3:10" x14ac:dyDescent="0.3">
      <c r="C116" s="13" t="s">
        <v>40</v>
      </c>
      <c r="D116" s="13" t="s">
        <v>36</v>
      </c>
      <c r="E116" s="13" t="s">
        <v>33</v>
      </c>
      <c r="F116" s="14">
        <v>9772</v>
      </c>
      <c r="G116" s="15">
        <v>90</v>
      </c>
      <c r="H116" s="33">
        <f>_xlfn.XLOOKUP(Table2[[#This Row],[Product]],products[Product],products[Cost per unit])</f>
        <v>12.37</v>
      </c>
      <c r="I116" s="24">
        <f>Table2[[#This Row],[Cost per Unit]]*Table2[[#This Row],[Units]]</f>
        <v>1113.3</v>
      </c>
      <c r="J116" s="24"/>
    </row>
    <row r="117" spans="3:10" x14ac:dyDescent="0.3">
      <c r="C117" s="13" t="s">
        <v>7</v>
      </c>
      <c r="D117" s="13" t="s">
        <v>34</v>
      </c>
      <c r="E117" s="13" t="s">
        <v>25</v>
      </c>
      <c r="F117" s="14">
        <v>1568</v>
      </c>
      <c r="G117" s="15">
        <v>96</v>
      </c>
      <c r="H117" s="33">
        <f>_xlfn.XLOOKUP(Table2[[#This Row],[Product]],products[Product],products[Cost per unit])</f>
        <v>13.15</v>
      </c>
      <c r="I117" s="24">
        <f>Table2[[#This Row],[Cost per Unit]]*Table2[[#This Row],[Units]]</f>
        <v>1262.4000000000001</v>
      </c>
      <c r="J117" s="24"/>
    </row>
    <row r="118" spans="3:10" x14ac:dyDescent="0.3">
      <c r="C118" s="13" t="s">
        <v>2</v>
      </c>
      <c r="D118" s="13" t="s">
        <v>36</v>
      </c>
      <c r="E118" s="13" t="s">
        <v>16</v>
      </c>
      <c r="F118" s="14">
        <v>11417</v>
      </c>
      <c r="G118" s="15">
        <v>21</v>
      </c>
      <c r="H118" s="33">
        <f>_xlfn.XLOOKUP(Table2[[#This Row],[Product]],products[Product],products[Cost per unit])</f>
        <v>8.7899999999999991</v>
      </c>
      <c r="I118" s="24">
        <f>Table2[[#This Row],[Cost per Unit]]*Table2[[#This Row],[Units]]</f>
        <v>184.58999999999997</v>
      </c>
      <c r="J118" s="24"/>
    </row>
    <row r="119" spans="3:10" x14ac:dyDescent="0.3">
      <c r="C119" s="13" t="s">
        <v>40</v>
      </c>
      <c r="D119" s="13" t="s">
        <v>34</v>
      </c>
      <c r="E119" s="13" t="s">
        <v>26</v>
      </c>
      <c r="F119" s="14">
        <v>6748</v>
      </c>
      <c r="G119" s="15">
        <v>48</v>
      </c>
      <c r="H119" s="33">
        <f>_xlfn.XLOOKUP(Table2[[#This Row],[Product]],products[Product],products[Cost per unit])</f>
        <v>5.6</v>
      </c>
      <c r="I119" s="24">
        <f>Table2[[#This Row],[Cost per Unit]]*Table2[[#This Row],[Units]]</f>
        <v>268.79999999999995</v>
      </c>
      <c r="J119" s="24"/>
    </row>
    <row r="120" spans="3:10" x14ac:dyDescent="0.3">
      <c r="C120" s="13" t="s">
        <v>10</v>
      </c>
      <c r="D120" s="13" t="s">
        <v>36</v>
      </c>
      <c r="E120" s="13" t="s">
        <v>27</v>
      </c>
      <c r="F120" s="14">
        <v>1407</v>
      </c>
      <c r="G120" s="15">
        <v>72</v>
      </c>
      <c r="H120" s="33">
        <f>_xlfn.XLOOKUP(Table2[[#This Row],[Product]],products[Product],products[Cost per unit])</f>
        <v>16.73</v>
      </c>
      <c r="I120" s="24">
        <f>Table2[[#This Row],[Cost per Unit]]*Table2[[#This Row],[Units]]</f>
        <v>1204.56</v>
      </c>
      <c r="J120" s="24"/>
    </row>
    <row r="121" spans="3:10" x14ac:dyDescent="0.3">
      <c r="C121" s="13" t="s">
        <v>8</v>
      </c>
      <c r="D121" s="13" t="s">
        <v>35</v>
      </c>
      <c r="E121" s="13" t="s">
        <v>29</v>
      </c>
      <c r="F121" s="14">
        <v>2023</v>
      </c>
      <c r="G121" s="15">
        <v>168</v>
      </c>
      <c r="H121" s="33">
        <f>_xlfn.XLOOKUP(Table2[[#This Row],[Product]],products[Product],products[Cost per unit])</f>
        <v>7.16</v>
      </c>
      <c r="I121" s="24">
        <f>Table2[[#This Row],[Cost per Unit]]*Table2[[#This Row],[Units]]</f>
        <v>1202.8800000000001</v>
      </c>
      <c r="J121" s="24"/>
    </row>
    <row r="122" spans="3:10" x14ac:dyDescent="0.3">
      <c r="C122" s="13" t="s">
        <v>5</v>
      </c>
      <c r="D122" s="13" t="s">
        <v>39</v>
      </c>
      <c r="E122" s="13" t="s">
        <v>26</v>
      </c>
      <c r="F122" s="14">
        <v>5236</v>
      </c>
      <c r="G122" s="15">
        <v>51</v>
      </c>
      <c r="H122" s="33">
        <f>_xlfn.XLOOKUP(Table2[[#This Row],[Product]],products[Product],products[Cost per unit])</f>
        <v>5.6</v>
      </c>
      <c r="I122" s="24">
        <f>Table2[[#This Row],[Cost per Unit]]*Table2[[#This Row],[Units]]</f>
        <v>285.59999999999997</v>
      </c>
      <c r="J122" s="24"/>
    </row>
    <row r="123" spans="3:10" x14ac:dyDescent="0.3">
      <c r="C123" s="13" t="s">
        <v>41</v>
      </c>
      <c r="D123" s="13" t="s">
        <v>36</v>
      </c>
      <c r="E123" s="13" t="s">
        <v>19</v>
      </c>
      <c r="F123" s="14">
        <v>1925</v>
      </c>
      <c r="G123" s="15">
        <v>192</v>
      </c>
      <c r="H123" s="33">
        <f>_xlfn.XLOOKUP(Table2[[#This Row],[Product]],products[Product],products[Cost per unit])</f>
        <v>7.64</v>
      </c>
      <c r="I123" s="24">
        <f>Table2[[#This Row],[Cost per Unit]]*Table2[[#This Row],[Units]]</f>
        <v>1466.8799999999999</v>
      </c>
      <c r="J123" s="24"/>
    </row>
    <row r="124" spans="3:10" x14ac:dyDescent="0.3">
      <c r="C124" s="13" t="s">
        <v>7</v>
      </c>
      <c r="D124" s="13" t="s">
        <v>37</v>
      </c>
      <c r="E124" s="13" t="s">
        <v>14</v>
      </c>
      <c r="F124" s="14">
        <v>6608</v>
      </c>
      <c r="G124" s="15">
        <v>225</v>
      </c>
      <c r="H124" s="33">
        <f>_xlfn.XLOOKUP(Table2[[#This Row],[Product]],products[Product],products[Cost per unit])</f>
        <v>11.7</v>
      </c>
      <c r="I124" s="24">
        <f>Table2[[#This Row],[Cost per Unit]]*Table2[[#This Row],[Units]]</f>
        <v>2632.5</v>
      </c>
      <c r="J124" s="24"/>
    </row>
    <row r="125" spans="3:10" x14ac:dyDescent="0.3">
      <c r="C125" s="13" t="s">
        <v>6</v>
      </c>
      <c r="D125" s="13" t="s">
        <v>34</v>
      </c>
      <c r="E125" s="13" t="s">
        <v>26</v>
      </c>
      <c r="F125" s="14">
        <v>8008</v>
      </c>
      <c r="G125" s="15">
        <v>456</v>
      </c>
      <c r="H125" s="33">
        <f>_xlfn.XLOOKUP(Table2[[#This Row],[Product]],products[Product],products[Cost per unit])</f>
        <v>5.6</v>
      </c>
      <c r="I125" s="24">
        <f>Table2[[#This Row],[Cost per Unit]]*Table2[[#This Row],[Units]]</f>
        <v>2553.6</v>
      </c>
      <c r="J125" s="24"/>
    </row>
    <row r="126" spans="3:10" x14ac:dyDescent="0.3">
      <c r="C126" s="13" t="s">
        <v>10</v>
      </c>
      <c r="D126" s="13" t="s">
        <v>34</v>
      </c>
      <c r="E126" s="13" t="s">
        <v>25</v>
      </c>
      <c r="F126" s="14">
        <v>1428</v>
      </c>
      <c r="G126" s="15">
        <v>93</v>
      </c>
      <c r="H126" s="33">
        <f>_xlfn.XLOOKUP(Table2[[#This Row],[Product]],products[Product],products[Cost per unit])</f>
        <v>13.15</v>
      </c>
      <c r="I126" s="24">
        <f>Table2[[#This Row],[Cost per Unit]]*Table2[[#This Row],[Units]]</f>
        <v>1222.95</v>
      </c>
      <c r="J126" s="24"/>
    </row>
    <row r="127" spans="3:10" x14ac:dyDescent="0.3">
      <c r="C127" s="13" t="s">
        <v>6</v>
      </c>
      <c r="D127" s="13" t="s">
        <v>34</v>
      </c>
      <c r="E127" s="13" t="s">
        <v>4</v>
      </c>
      <c r="F127" s="14">
        <v>525</v>
      </c>
      <c r="G127" s="15">
        <v>48</v>
      </c>
      <c r="H127" s="33">
        <f>_xlfn.XLOOKUP(Table2[[#This Row],[Product]],products[Product],products[Cost per unit])</f>
        <v>11.88</v>
      </c>
      <c r="I127" s="24">
        <f>Table2[[#This Row],[Cost per Unit]]*Table2[[#This Row],[Units]]</f>
        <v>570.24</v>
      </c>
      <c r="J127" s="24"/>
    </row>
    <row r="128" spans="3:10" x14ac:dyDescent="0.3">
      <c r="C128" s="13" t="s">
        <v>6</v>
      </c>
      <c r="D128" s="13" t="s">
        <v>37</v>
      </c>
      <c r="E128" s="13" t="s">
        <v>18</v>
      </c>
      <c r="F128" s="14">
        <v>1505</v>
      </c>
      <c r="G128" s="15">
        <v>102</v>
      </c>
      <c r="H128" s="33">
        <f>_xlfn.XLOOKUP(Table2[[#This Row],[Product]],products[Product],products[Cost per unit])</f>
        <v>6.47</v>
      </c>
      <c r="I128" s="24">
        <f>Table2[[#This Row],[Cost per Unit]]*Table2[[#This Row],[Units]]</f>
        <v>659.93999999999994</v>
      </c>
      <c r="J128" s="24"/>
    </row>
    <row r="129" spans="3:10" x14ac:dyDescent="0.3">
      <c r="C129" s="13" t="s">
        <v>7</v>
      </c>
      <c r="D129" s="13" t="s">
        <v>35</v>
      </c>
      <c r="E129" s="13" t="s">
        <v>30</v>
      </c>
      <c r="F129" s="14">
        <v>6755</v>
      </c>
      <c r="G129" s="15">
        <v>252</v>
      </c>
      <c r="H129" s="33">
        <f>_xlfn.XLOOKUP(Table2[[#This Row],[Product]],products[Product],products[Cost per unit])</f>
        <v>14.49</v>
      </c>
      <c r="I129" s="24">
        <f>Table2[[#This Row],[Cost per Unit]]*Table2[[#This Row],[Units]]</f>
        <v>3651.48</v>
      </c>
      <c r="J129" s="24"/>
    </row>
    <row r="130" spans="3:10" x14ac:dyDescent="0.3">
      <c r="C130" s="13" t="s">
        <v>2</v>
      </c>
      <c r="D130" s="13" t="s">
        <v>37</v>
      </c>
      <c r="E130" s="13" t="s">
        <v>18</v>
      </c>
      <c r="F130" s="14">
        <v>11571</v>
      </c>
      <c r="G130" s="15">
        <v>138</v>
      </c>
      <c r="H130" s="33">
        <f>_xlfn.XLOOKUP(Table2[[#This Row],[Product]],products[Product],products[Cost per unit])</f>
        <v>6.47</v>
      </c>
      <c r="I130" s="24">
        <f>Table2[[#This Row],[Cost per Unit]]*Table2[[#This Row],[Units]]</f>
        <v>892.86</v>
      </c>
      <c r="J130" s="24"/>
    </row>
    <row r="131" spans="3:10" x14ac:dyDescent="0.3">
      <c r="C131" s="13" t="s">
        <v>40</v>
      </c>
      <c r="D131" s="13" t="s">
        <v>38</v>
      </c>
      <c r="E131" s="13" t="s">
        <v>25</v>
      </c>
      <c r="F131" s="14">
        <v>2541</v>
      </c>
      <c r="G131" s="15">
        <v>90</v>
      </c>
      <c r="H131" s="33">
        <f>_xlfn.XLOOKUP(Table2[[#This Row],[Product]],products[Product],products[Cost per unit])</f>
        <v>13.15</v>
      </c>
      <c r="I131" s="24">
        <f>Table2[[#This Row],[Cost per Unit]]*Table2[[#This Row],[Units]]</f>
        <v>1183.5</v>
      </c>
      <c r="J131" s="24"/>
    </row>
    <row r="132" spans="3:10" x14ac:dyDescent="0.3">
      <c r="C132" s="13" t="s">
        <v>41</v>
      </c>
      <c r="D132" s="13" t="s">
        <v>37</v>
      </c>
      <c r="E132" s="13" t="s">
        <v>30</v>
      </c>
      <c r="F132" s="14">
        <v>1526</v>
      </c>
      <c r="G132" s="15">
        <v>240</v>
      </c>
      <c r="H132" s="33">
        <f>_xlfn.XLOOKUP(Table2[[#This Row],[Product]],products[Product],products[Cost per unit])</f>
        <v>14.49</v>
      </c>
      <c r="I132" s="24">
        <f>Table2[[#This Row],[Cost per Unit]]*Table2[[#This Row],[Units]]</f>
        <v>3477.6</v>
      </c>
      <c r="J132" s="24"/>
    </row>
    <row r="133" spans="3:10" x14ac:dyDescent="0.3">
      <c r="C133" s="13" t="s">
        <v>40</v>
      </c>
      <c r="D133" s="13" t="s">
        <v>38</v>
      </c>
      <c r="E133" s="13" t="s">
        <v>4</v>
      </c>
      <c r="F133" s="14">
        <v>6125</v>
      </c>
      <c r="G133" s="15">
        <v>102</v>
      </c>
      <c r="H133" s="33">
        <f>_xlfn.XLOOKUP(Table2[[#This Row],[Product]],products[Product],products[Cost per unit])</f>
        <v>11.88</v>
      </c>
      <c r="I133" s="24">
        <f>Table2[[#This Row],[Cost per Unit]]*Table2[[#This Row],[Units]]</f>
        <v>1211.76</v>
      </c>
      <c r="J133" s="24"/>
    </row>
    <row r="134" spans="3:10" x14ac:dyDescent="0.3">
      <c r="C134" s="13" t="s">
        <v>41</v>
      </c>
      <c r="D134" s="13" t="s">
        <v>35</v>
      </c>
      <c r="E134" s="13" t="s">
        <v>27</v>
      </c>
      <c r="F134" s="14">
        <v>847</v>
      </c>
      <c r="G134" s="15">
        <v>129</v>
      </c>
      <c r="H134" s="33">
        <f>_xlfn.XLOOKUP(Table2[[#This Row],[Product]],products[Product],products[Cost per unit])</f>
        <v>16.73</v>
      </c>
      <c r="I134" s="24">
        <f>Table2[[#This Row],[Cost per Unit]]*Table2[[#This Row],[Units]]</f>
        <v>2158.17</v>
      </c>
      <c r="J134" s="24"/>
    </row>
    <row r="135" spans="3:10" x14ac:dyDescent="0.3">
      <c r="C135" s="13" t="s">
        <v>8</v>
      </c>
      <c r="D135" s="13" t="s">
        <v>35</v>
      </c>
      <c r="E135" s="13" t="s">
        <v>27</v>
      </c>
      <c r="F135" s="14">
        <v>4753</v>
      </c>
      <c r="G135" s="15">
        <v>300</v>
      </c>
      <c r="H135" s="33">
        <f>_xlfn.XLOOKUP(Table2[[#This Row],[Product]],products[Product],products[Cost per unit])</f>
        <v>16.73</v>
      </c>
      <c r="I135" s="24">
        <f>Table2[[#This Row],[Cost per Unit]]*Table2[[#This Row],[Units]]</f>
        <v>5019</v>
      </c>
      <c r="J135" s="24"/>
    </row>
    <row r="136" spans="3:10" x14ac:dyDescent="0.3">
      <c r="C136" s="13" t="s">
        <v>6</v>
      </c>
      <c r="D136" s="13" t="s">
        <v>38</v>
      </c>
      <c r="E136" s="13" t="s">
        <v>33</v>
      </c>
      <c r="F136" s="14">
        <v>959</v>
      </c>
      <c r="G136" s="15">
        <v>135</v>
      </c>
      <c r="H136" s="33">
        <f>_xlfn.XLOOKUP(Table2[[#This Row],[Product]],products[Product],products[Cost per unit])</f>
        <v>12.37</v>
      </c>
      <c r="I136" s="24">
        <f>Table2[[#This Row],[Cost per Unit]]*Table2[[#This Row],[Units]]</f>
        <v>1669.9499999999998</v>
      </c>
      <c r="J136" s="24"/>
    </row>
    <row r="137" spans="3:10" x14ac:dyDescent="0.3">
      <c r="C137" s="13" t="s">
        <v>7</v>
      </c>
      <c r="D137" s="13" t="s">
        <v>35</v>
      </c>
      <c r="E137" s="13" t="s">
        <v>24</v>
      </c>
      <c r="F137" s="14">
        <v>2793</v>
      </c>
      <c r="G137" s="15">
        <v>114</v>
      </c>
      <c r="H137" s="33">
        <f>_xlfn.XLOOKUP(Table2[[#This Row],[Product]],products[Product],products[Cost per unit])</f>
        <v>4.97</v>
      </c>
      <c r="I137" s="24">
        <f>Table2[[#This Row],[Cost per Unit]]*Table2[[#This Row],[Units]]</f>
        <v>566.57999999999993</v>
      </c>
      <c r="J137" s="24"/>
    </row>
    <row r="138" spans="3:10" x14ac:dyDescent="0.3">
      <c r="C138" s="13" t="s">
        <v>7</v>
      </c>
      <c r="D138" s="13" t="s">
        <v>35</v>
      </c>
      <c r="E138" s="13" t="s">
        <v>14</v>
      </c>
      <c r="F138" s="14">
        <v>4606</v>
      </c>
      <c r="G138" s="15">
        <v>63</v>
      </c>
      <c r="H138" s="33">
        <f>_xlfn.XLOOKUP(Table2[[#This Row],[Product]],products[Product],products[Cost per unit])</f>
        <v>11.7</v>
      </c>
      <c r="I138" s="24">
        <f>Table2[[#This Row],[Cost per Unit]]*Table2[[#This Row],[Units]]</f>
        <v>737.09999999999991</v>
      </c>
      <c r="J138" s="24"/>
    </row>
    <row r="139" spans="3:10" x14ac:dyDescent="0.3">
      <c r="C139" s="13" t="s">
        <v>7</v>
      </c>
      <c r="D139" s="13" t="s">
        <v>36</v>
      </c>
      <c r="E139" s="13" t="s">
        <v>29</v>
      </c>
      <c r="F139" s="14">
        <v>5551</v>
      </c>
      <c r="G139" s="15">
        <v>252</v>
      </c>
      <c r="H139" s="33">
        <f>_xlfn.XLOOKUP(Table2[[#This Row],[Product]],products[Product],products[Cost per unit])</f>
        <v>7.16</v>
      </c>
      <c r="I139" s="24">
        <f>Table2[[#This Row],[Cost per Unit]]*Table2[[#This Row],[Units]]</f>
        <v>1804.32</v>
      </c>
      <c r="J139" s="24"/>
    </row>
    <row r="140" spans="3:10" x14ac:dyDescent="0.3">
      <c r="C140" s="13" t="s">
        <v>10</v>
      </c>
      <c r="D140" s="13" t="s">
        <v>36</v>
      </c>
      <c r="E140" s="13" t="s">
        <v>32</v>
      </c>
      <c r="F140" s="14">
        <v>6657</v>
      </c>
      <c r="G140" s="15">
        <v>303</v>
      </c>
      <c r="H140" s="33">
        <f>_xlfn.XLOOKUP(Table2[[#This Row],[Product]],products[Product],products[Cost per unit])</f>
        <v>8.65</v>
      </c>
      <c r="I140" s="24">
        <f>Table2[[#This Row],[Cost per Unit]]*Table2[[#This Row],[Units]]</f>
        <v>2620.9500000000003</v>
      </c>
      <c r="J140" s="24"/>
    </row>
    <row r="141" spans="3:10" x14ac:dyDescent="0.3">
      <c r="C141" s="13" t="s">
        <v>7</v>
      </c>
      <c r="D141" s="13" t="s">
        <v>39</v>
      </c>
      <c r="E141" s="13" t="s">
        <v>17</v>
      </c>
      <c r="F141" s="14">
        <v>4438</v>
      </c>
      <c r="G141" s="15">
        <v>246</v>
      </c>
      <c r="H141" s="33">
        <f>_xlfn.XLOOKUP(Table2[[#This Row],[Product]],products[Product],products[Cost per unit])</f>
        <v>3.11</v>
      </c>
      <c r="I141" s="24">
        <f>Table2[[#This Row],[Cost per Unit]]*Table2[[#This Row],[Units]]</f>
        <v>765.06</v>
      </c>
      <c r="J141" s="24"/>
    </row>
    <row r="142" spans="3:10" x14ac:dyDescent="0.3">
      <c r="C142" s="13" t="s">
        <v>8</v>
      </c>
      <c r="D142" s="13" t="s">
        <v>38</v>
      </c>
      <c r="E142" s="13" t="s">
        <v>22</v>
      </c>
      <c r="F142" s="14">
        <v>168</v>
      </c>
      <c r="G142" s="15">
        <v>84</v>
      </c>
      <c r="H142" s="33">
        <f>_xlfn.XLOOKUP(Table2[[#This Row],[Product]],products[Product],products[Cost per unit])</f>
        <v>9.77</v>
      </c>
      <c r="I142" s="24">
        <f>Table2[[#This Row],[Cost per Unit]]*Table2[[#This Row],[Units]]</f>
        <v>820.68</v>
      </c>
      <c r="J142" s="24"/>
    </row>
    <row r="143" spans="3:10" x14ac:dyDescent="0.3">
      <c r="C143" s="13" t="s">
        <v>7</v>
      </c>
      <c r="D143" s="13" t="s">
        <v>34</v>
      </c>
      <c r="E143" s="13" t="s">
        <v>17</v>
      </c>
      <c r="F143" s="14">
        <v>7777</v>
      </c>
      <c r="G143" s="15">
        <v>39</v>
      </c>
      <c r="H143" s="33">
        <f>_xlfn.XLOOKUP(Table2[[#This Row],[Product]],products[Product],products[Cost per unit])</f>
        <v>3.11</v>
      </c>
      <c r="I143" s="24">
        <f>Table2[[#This Row],[Cost per Unit]]*Table2[[#This Row],[Units]]</f>
        <v>121.28999999999999</v>
      </c>
      <c r="J143" s="24"/>
    </row>
    <row r="144" spans="3:10" x14ac:dyDescent="0.3">
      <c r="C144" s="13" t="s">
        <v>5</v>
      </c>
      <c r="D144" s="13" t="s">
        <v>36</v>
      </c>
      <c r="E144" s="13" t="s">
        <v>17</v>
      </c>
      <c r="F144" s="14">
        <v>3339</v>
      </c>
      <c r="G144" s="15">
        <v>348</v>
      </c>
      <c r="H144" s="33">
        <f>_xlfn.XLOOKUP(Table2[[#This Row],[Product]],products[Product],products[Cost per unit])</f>
        <v>3.11</v>
      </c>
      <c r="I144" s="24">
        <f>Table2[[#This Row],[Cost per Unit]]*Table2[[#This Row],[Units]]</f>
        <v>1082.28</v>
      </c>
      <c r="J144" s="24"/>
    </row>
    <row r="145" spans="3:10" x14ac:dyDescent="0.3">
      <c r="C145" s="13" t="s">
        <v>7</v>
      </c>
      <c r="D145" s="13" t="s">
        <v>37</v>
      </c>
      <c r="E145" s="13" t="s">
        <v>33</v>
      </c>
      <c r="F145" s="14">
        <v>6391</v>
      </c>
      <c r="G145" s="15">
        <v>48</v>
      </c>
      <c r="H145" s="33">
        <f>_xlfn.XLOOKUP(Table2[[#This Row],[Product]],products[Product],products[Cost per unit])</f>
        <v>12.37</v>
      </c>
      <c r="I145" s="24">
        <f>Table2[[#This Row],[Cost per Unit]]*Table2[[#This Row],[Units]]</f>
        <v>593.76</v>
      </c>
      <c r="J145" s="24"/>
    </row>
    <row r="146" spans="3:10" x14ac:dyDescent="0.3">
      <c r="C146" s="13" t="s">
        <v>5</v>
      </c>
      <c r="D146" s="13" t="s">
        <v>37</v>
      </c>
      <c r="E146" s="13" t="s">
        <v>22</v>
      </c>
      <c r="F146" s="14">
        <v>518</v>
      </c>
      <c r="G146" s="15">
        <v>75</v>
      </c>
      <c r="H146" s="33">
        <f>_xlfn.XLOOKUP(Table2[[#This Row],[Product]],products[Product],products[Cost per unit])</f>
        <v>9.77</v>
      </c>
      <c r="I146" s="24">
        <f>Table2[[#This Row],[Cost per Unit]]*Table2[[#This Row],[Units]]</f>
        <v>732.75</v>
      </c>
      <c r="J146" s="24"/>
    </row>
    <row r="147" spans="3:10" x14ac:dyDescent="0.3">
      <c r="C147" s="13" t="s">
        <v>7</v>
      </c>
      <c r="D147" s="13" t="s">
        <v>38</v>
      </c>
      <c r="E147" s="13" t="s">
        <v>28</v>
      </c>
      <c r="F147" s="14">
        <v>5677</v>
      </c>
      <c r="G147" s="15">
        <v>258</v>
      </c>
      <c r="H147" s="33">
        <f>_xlfn.XLOOKUP(Table2[[#This Row],[Product]],products[Product],products[Cost per unit])</f>
        <v>10.38</v>
      </c>
      <c r="I147" s="24">
        <f>Table2[[#This Row],[Cost per Unit]]*Table2[[#This Row],[Units]]</f>
        <v>2678.0400000000004</v>
      </c>
      <c r="J147" s="24"/>
    </row>
    <row r="148" spans="3:10" x14ac:dyDescent="0.3">
      <c r="C148" s="13" t="s">
        <v>6</v>
      </c>
      <c r="D148" s="13" t="s">
        <v>39</v>
      </c>
      <c r="E148" s="13" t="s">
        <v>17</v>
      </c>
      <c r="F148" s="14">
        <v>6048</v>
      </c>
      <c r="G148" s="15">
        <v>27</v>
      </c>
      <c r="H148" s="33">
        <f>_xlfn.XLOOKUP(Table2[[#This Row],[Product]],products[Product],products[Cost per unit])</f>
        <v>3.11</v>
      </c>
      <c r="I148" s="24">
        <f>Table2[[#This Row],[Cost per Unit]]*Table2[[#This Row],[Units]]</f>
        <v>83.97</v>
      </c>
      <c r="J148" s="24"/>
    </row>
    <row r="149" spans="3:10" x14ac:dyDescent="0.3">
      <c r="C149" s="13" t="s">
        <v>8</v>
      </c>
      <c r="D149" s="13" t="s">
        <v>38</v>
      </c>
      <c r="E149" s="13" t="s">
        <v>32</v>
      </c>
      <c r="F149" s="14">
        <v>3752</v>
      </c>
      <c r="G149" s="15">
        <v>213</v>
      </c>
      <c r="H149" s="33">
        <f>_xlfn.XLOOKUP(Table2[[#This Row],[Product]],products[Product],products[Cost per unit])</f>
        <v>8.65</v>
      </c>
      <c r="I149" s="24">
        <f>Table2[[#This Row],[Cost per Unit]]*Table2[[#This Row],[Units]]</f>
        <v>1842.45</v>
      </c>
      <c r="J149" s="24"/>
    </row>
    <row r="150" spans="3:10" x14ac:dyDescent="0.3">
      <c r="C150" s="13" t="s">
        <v>5</v>
      </c>
      <c r="D150" s="13" t="s">
        <v>35</v>
      </c>
      <c r="E150" s="13" t="s">
        <v>29</v>
      </c>
      <c r="F150" s="14">
        <v>4480</v>
      </c>
      <c r="G150" s="15">
        <v>357</v>
      </c>
      <c r="H150" s="33">
        <f>_xlfn.XLOOKUP(Table2[[#This Row],[Product]],products[Product],products[Cost per unit])</f>
        <v>7.16</v>
      </c>
      <c r="I150" s="24">
        <f>Table2[[#This Row],[Cost per Unit]]*Table2[[#This Row],[Units]]</f>
        <v>2556.12</v>
      </c>
      <c r="J150" s="24"/>
    </row>
    <row r="151" spans="3:10" x14ac:dyDescent="0.3">
      <c r="C151" s="13" t="s">
        <v>9</v>
      </c>
      <c r="D151" s="13" t="s">
        <v>37</v>
      </c>
      <c r="E151" s="13" t="s">
        <v>4</v>
      </c>
      <c r="F151" s="14">
        <v>259</v>
      </c>
      <c r="G151" s="15">
        <v>207</v>
      </c>
      <c r="H151" s="33">
        <f>_xlfn.XLOOKUP(Table2[[#This Row],[Product]],products[Product],products[Cost per unit])</f>
        <v>11.88</v>
      </c>
      <c r="I151" s="24">
        <f>Table2[[#This Row],[Cost per Unit]]*Table2[[#This Row],[Units]]</f>
        <v>2459.1600000000003</v>
      </c>
      <c r="J151" s="24"/>
    </row>
    <row r="152" spans="3:10" x14ac:dyDescent="0.3">
      <c r="C152" s="13" t="s">
        <v>8</v>
      </c>
      <c r="D152" s="13" t="s">
        <v>37</v>
      </c>
      <c r="E152" s="13" t="s">
        <v>30</v>
      </c>
      <c r="F152" s="14">
        <v>42</v>
      </c>
      <c r="G152" s="15">
        <v>150</v>
      </c>
      <c r="H152" s="33">
        <f>_xlfn.XLOOKUP(Table2[[#This Row],[Product]],products[Product],products[Cost per unit])</f>
        <v>14.49</v>
      </c>
      <c r="I152" s="24">
        <f>Table2[[#This Row],[Cost per Unit]]*Table2[[#This Row],[Units]]</f>
        <v>2173.5</v>
      </c>
      <c r="J152" s="24"/>
    </row>
    <row r="153" spans="3:10" x14ac:dyDescent="0.3">
      <c r="C153" s="13" t="s">
        <v>41</v>
      </c>
      <c r="D153" s="13" t="s">
        <v>36</v>
      </c>
      <c r="E153" s="13" t="s">
        <v>26</v>
      </c>
      <c r="F153" s="14">
        <v>98</v>
      </c>
      <c r="G153" s="15">
        <v>204</v>
      </c>
      <c r="H153" s="33">
        <f>_xlfn.XLOOKUP(Table2[[#This Row],[Product]],products[Product],products[Cost per unit])</f>
        <v>5.6</v>
      </c>
      <c r="I153" s="24">
        <f>Table2[[#This Row],[Cost per Unit]]*Table2[[#This Row],[Units]]</f>
        <v>1142.3999999999999</v>
      </c>
      <c r="J153" s="24"/>
    </row>
    <row r="154" spans="3:10" x14ac:dyDescent="0.3">
      <c r="C154" s="13" t="s">
        <v>7</v>
      </c>
      <c r="D154" s="13" t="s">
        <v>35</v>
      </c>
      <c r="E154" s="13" t="s">
        <v>27</v>
      </c>
      <c r="F154" s="14">
        <v>2478</v>
      </c>
      <c r="G154" s="15">
        <v>21</v>
      </c>
      <c r="H154" s="33">
        <f>_xlfn.XLOOKUP(Table2[[#This Row],[Product]],products[Product],products[Cost per unit])</f>
        <v>16.73</v>
      </c>
      <c r="I154" s="24">
        <f>Table2[[#This Row],[Cost per Unit]]*Table2[[#This Row],[Units]]</f>
        <v>351.33</v>
      </c>
      <c r="J154" s="24"/>
    </row>
    <row r="155" spans="3:10" x14ac:dyDescent="0.3">
      <c r="C155" s="13" t="s">
        <v>41</v>
      </c>
      <c r="D155" s="13" t="s">
        <v>34</v>
      </c>
      <c r="E155" s="13" t="s">
        <v>33</v>
      </c>
      <c r="F155" s="14">
        <v>7847</v>
      </c>
      <c r="G155" s="15">
        <v>174</v>
      </c>
      <c r="H155" s="33">
        <f>_xlfn.XLOOKUP(Table2[[#This Row],[Product]],products[Product],products[Cost per unit])</f>
        <v>12.37</v>
      </c>
      <c r="I155" s="24">
        <f>Table2[[#This Row],[Cost per Unit]]*Table2[[#This Row],[Units]]</f>
        <v>2152.3799999999997</v>
      </c>
      <c r="J155" s="24"/>
    </row>
    <row r="156" spans="3:10" x14ac:dyDescent="0.3">
      <c r="C156" s="13" t="s">
        <v>2</v>
      </c>
      <c r="D156" s="13" t="s">
        <v>37</v>
      </c>
      <c r="E156" s="13" t="s">
        <v>17</v>
      </c>
      <c r="F156" s="14">
        <v>9926</v>
      </c>
      <c r="G156" s="15">
        <v>201</v>
      </c>
      <c r="H156" s="33">
        <f>_xlfn.XLOOKUP(Table2[[#This Row],[Product]],products[Product],products[Cost per unit])</f>
        <v>3.11</v>
      </c>
      <c r="I156" s="24">
        <f>Table2[[#This Row],[Cost per Unit]]*Table2[[#This Row],[Units]]</f>
        <v>625.11</v>
      </c>
      <c r="J156" s="24"/>
    </row>
    <row r="157" spans="3:10" x14ac:dyDescent="0.3">
      <c r="C157" s="13" t="s">
        <v>8</v>
      </c>
      <c r="D157" s="13" t="s">
        <v>38</v>
      </c>
      <c r="E157" s="13" t="s">
        <v>13</v>
      </c>
      <c r="F157" s="14">
        <v>819</v>
      </c>
      <c r="G157" s="15">
        <v>510</v>
      </c>
      <c r="H157" s="33">
        <f>_xlfn.XLOOKUP(Table2[[#This Row],[Product]],products[Product],products[Cost per unit])</f>
        <v>9.33</v>
      </c>
      <c r="I157" s="24">
        <f>Table2[[#This Row],[Cost per Unit]]*Table2[[#This Row],[Units]]</f>
        <v>4758.3</v>
      </c>
      <c r="J157" s="24"/>
    </row>
    <row r="158" spans="3:10" x14ac:dyDescent="0.3">
      <c r="C158" s="13" t="s">
        <v>6</v>
      </c>
      <c r="D158" s="13" t="s">
        <v>39</v>
      </c>
      <c r="E158" s="13" t="s">
        <v>29</v>
      </c>
      <c r="F158" s="14">
        <v>3052</v>
      </c>
      <c r="G158" s="15">
        <v>378</v>
      </c>
      <c r="H158" s="33">
        <f>_xlfn.XLOOKUP(Table2[[#This Row],[Product]],products[Product],products[Cost per unit])</f>
        <v>7.16</v>
      </c>
      <c r="I158" s="24">
        <f>Table2[[#This Row],[Cost per Unit]]*Table2[[#This Row],[Units]]</f>
        <v>2706.48</v>
      </c>
      <c r="J158" s="24"/>
    </row>
    <row r="159" spans="3:10" x14ac:dyDescent="0.3">
      <c r="C159" s="13" t="s">
        <v>9</v>
      </c>
      <c r="D159" s="13" t="s">
        <v>34</v>
      </c>
      <c r="E159" s="13" t="s">
        <v>21</v>
      </c>
      <c r="F159" s="14">
        <v>6832</v>
      </c>
      <c r="G159" s="15">
        <v>27</v>
      </c>
      <c r="H159" s="33">
        <f>_xlfn.XLOOKUP(Table2[[#This Row],[Product]],products[Product],products[Cost per unit])</f>
        <v>9</v>
      </c>
      <c r="I159" s="24">
        <f>Table2[[#This Row],[Cost per Unit]]*Table2[[#This Row],[Units]]</f>
        <v>243</v>
      </c>
      <c r="J159" s="24"/>
    </row>
    <row r="160" spans="3:10" x14ac:dyDescent="0.3">
      <c r="C160" s="13" t="s">
        <v>2</v>
      </c>
      <c r="D160" s="13" t="s">
        <v>39</v>
      </c>
      <c r="E160" s="13" t="s">
        <v>16</v>
      </c>
      <c r="F160" s="14">
        <v>2016</v>
      </c>
      <c r="G160" s="15">
        <v>117</v>
      </c>
      <c r="H160" s="33">
        <f>_xlfn.XLOOKUP(Table2[[#This Row],[Product]],products[Product],products[Cost per unit])</f>
        <v>8.7899999999999991</v>
      </c>
      <c r="I160" s="24">
        <f>Table2[[#This Row],[Cost per Unit]]*Table2[[#This Row],[Units]]</f>
        <v>1028.4299999999998</v>
      </c>
      <c r="J160" s="24"/>
    </row>
    <row r="161" spans="3:10" x14ac:dyDescent="0.3">
      <c r="C161" s="13" t="s">
        <v>6</v>
      </c>
      <c r="D161" s="13" t="s">
        <v>38</v>
      </c>
      <c r="E161" s="13" t="s">
        <v>21</v>
      </c>
      <c r="F161" s="14">
        <v>7322</v>
      </c>
      <c r="G161" s="15">
        <v>36</v>
      </c>
      <c r="H161" s="33">
        <f>_xlfn.XLOOKUP(Table2[[#This Row],[Product]],products[Product],products[Cost per unit])</f>
        <v>9</v>
      </c>
      <c r="I161" s="24">
        <f>Table2[[#This Row],[Cost per Unit]]*Table2[[#This Row],[Units]]</f>
        <v>324</v>
      </c>
      <c r="J161" s="24"/>
    </row>
    <row r="162" spans="3:10" x14ac:dyDescent="0.3">
      <c r="C162" s="13" t="s">
        <v>8</v>
      </c>
      <c r="D162" s="13" t="s">
        <v>35</v>
      </c>
      <c r="E162" s="13" t="s">
        <v>33</v>
      </c>
      <c r="F162" s="14">
        <v>357</v>
      </c>
      <c r="G162" s="15">
        <v>126</v>
      </c>
      <c r="H162" s="33">
        <f>_xlfn.XLOOKUP(Table2[[#This Row],[Product]],products[Product],products[Cost per unit])</f>
        <v>12.37</v>
      </c>
      <c r="I162" s="24">
        <f>Table2[[#This Row],[Cost per Unit]]*Table2[[#This Row],[Units]]</f>
        <v>1558.62</v>
      </c>
      <c r="J162" s="24"/>
    </row>
    <row r="163" spans="3:10" x14ac:dyDescent="0.3">
      <c r="C163" s="13" t="s">
        <v>9</v>
      </c>
      <c r="D163" s="13" t="s">
        <v>39</v>
      </c>
      <c r="E163" s="13" t="s">
        <v>25</v>
      </c>
      <c r="F163" s="14">
        <v>3192</v>
      </c>
      <c r="G163" s="15">
        <v>72</v>
      </c>
      <c r="H163" s="33">
        <f>_xlfn.XLOOKUP(Table2[[#This Row],[Product]],products[Product],products[Cost per unit])</f>
        <v>13.15</v>
      </c>
      <c r="I163" s="24">
        <f>Table2[[#This Row],[Cost per Unit]]*Table2[[#This Row],[Units]]</f>
        <v>946.80000000000007</v>
      </c>
      <c r="J163" s="24"/>
    </row>
    <row r="164" spans="3:10" x14ac:dyDescent="0.3">
      <c r="C164" s="13" t="s">
        <v>7</v>
      </c>
      <c r="D164" s="13" t="s">
        <v>36</v>
      </c>
      <c r="E164" s="13" t="s">
        <v>22</v>
      </c>
      <c r="F164" s="14">
        <v>8435</v>
      </c>
      <c r="G164" s="15">
        <v>42</v>
      </c>
      <c r="H164" s="33">
        <f>_xlfn.XLOOKUP(Table2[[#This Row],[Product]],products[Product],products[Cost per unit])</f>
        <v>9.77</v>
      </c>
      <c r="I164" s="24">
        <f>Table2[[#This Row],[Cost per Unit]]*Table2[[#This Row],[Units]]</f>
        <v>410.34</v>
      </c>
      <c r="J164" s="24"/>
    </row>
    <row r="165" spans="3:10" x14ac:dyDescent="0.3">
      <c r="C165" s="13" t="s">
        <v>40</v>
      </c>
      <c r="D165" s="13" t="s">
        <v>39</v>
      </c>
      <c r="E165" s="13" t="s">
        <v>29</v>
      </c>
      <c r="F165" s="14">
        <v>0</v>
      </c>
      <c r="G165" s="15">
        <v>135</v>
      </c>
      <c r="H165" s="33">
        <f>_xlfn.XLOOKUP(Table2[[#This Row],[Product]],products[Product],products[Cost per unit])</f>
        <v>7.16</v>
      </c>
      <c r="I165" s="24">
        <f>Table2[[#This Row],[Cost per Unit]]*Table2[[#This Row],[Units]]</f>
        <v>966.6</v>
      </c>
      <c r="J165" s="24"/>
    </row>
    <row r="166" spans="3:10" x14ac:dyDescent="0.3">
      <c r="C166" s="13" t="s">
        <v>7</v>
      </c>
      <c r="D166" s="13" t="s">
        <v>34</v>
      </c>
      <c r="E166" s="13" t="s">
        <v>24</v>
      </c>
      <c r="F166" s="14">
        <v>8862</v>
      </c>
      <c r="G166" s="15">
        <v>189</v>
      </c>
      <c r="H166" s="33">
        <f>_xlfn.XLOOKUP(Table2[[#This Row],[Product]],products[Product],products[Cost per unit])</f>
        <v>4.97</v>
      </c>
      <c r="I166" s="24">
        <f>Table2[[#This Row],[Cost per Unit]]*Table2[[#This Row],[Units]]</f>
        <v>939.32999999999993</v>
      </c>
      <c r="J166" s="24"/>
    </row>
    <row r="167" spans="3:10" x14ac:dyDescent="0.3">
      <c r="C167" s="13" t="s">
        <v>6</v>
      </c>
      <c r="D167" s="13" t="s">
        <v>37</v>
      </c>
      <c r="E167" s="13" t="s">
        <v>28</v>
      </c>
      <c r="F167" s="14">
        <v>3556</v>
      </c>
      <c r="G167" s="15">
        <v>459</v>
      </c>
      <c r="H167" s="33">
        <f>_xlfn.XLOOKUP(Table2[[#This Row],[Product]],products[Product],products[Cost per unit])</f>
        <v>10.38</v>
      </c>
      <c r="I167" s="24">
        <f>Table2[[#This Row],[Cost per Unit]]*Table2[[#This Row],[Units]]</f>
        <v>4764.42</v>
      </c>
      <c r="J167" s="24"/>
    </row>
    <row r="168" spans="3:10" x14ac:dyDescent="0.3">
      <c r="C168" s="13" t="s">
        <v>5</v>
      </c>
      <c r="D168" s="13" t="s">
        <v>34</v>
      </c>
      <c r="E168" s="13" t="s">
        <v>15</v>
      </c>
      <c r="F168" s="14">
        <v>7280</v>
      </c>
      <c r="G168" s="15">
        <v>201</v>
      </c>
      <c r="H168" s="33">
        <f>_xlfn.XLOOKUP(Table2[[#This Row],[Product]],products[Product],products[Cost per unit])</f>
        <v>11.73</v>
      </c>
      <c r="I168" s="24">
        <f>Table2[[#This Row],[Cost per Unit]]*Table2[[#This Row],[Units]]</f>
        <v>2357.73</v>
      </c>
      <c r="J168" s="24"/>
    </row>
    <row r="169" spans="3:10" x14ac:dyDescent="0.3">
      <c r="C169" s="13" t="s">
        <v>6</v>
      </c>
      <c r="D169" s="13" t="s">
        <v>34</v>
      </c>
      <c r="E169" s="13" t="s">
        <v>30</v>
      </c>
      <c r="F169" s="14">
        <v>3402</v>
      </c>
      <c r="G169" s="15">
        <v>366</v>
      </c>
      <c r="H169" s="33">
        <f>_xlfn.XLOOKUP(Table2[[#This Row],[Product]],products[Product],products[Cost per unit])</f>
        <v>14.49</v>
      </c>
      <c r="I169" s="24">
        <f>Table2[[#This Row],[Cost per Unit]]*Table2[[#This Row],[Units]]</f>
        <v>5303.34</v>
      </c>
      <c r="J169" s="24"/>
    </row>
    <row r="170" spans="3:10" x14ac:dyDescent="0.3">
      <c r="C170" s="13" t="s">
        <v>3</v>
      </c>
      <c r="D170" s="13" t="s">
        <v>37</v>
      </c>
      <c r="E170" s="13" t="s">
        <v>29</v>
      </c>
      <c r="F170" s="14">
        <v>4592</v>
      </c>
      <c r="G170" s="15">
        <v>324</v>
      </c>
      <c r="H170" s="33">
        <f>_xlfn.XLOOKUP(Table2[[#This Row],[Product]],products[Product],products[Cost per unit])</f>
        <v>7.16</v>
      </c>
      <c r="I170" s="24">
        <f>Table2[[#This Row],[Cost per Unit]]*Table2[[#This Row],[Units]]</f>
        <v>2319.84</v>
      </c>
      <c r="J170" s="24"/>
    </row>
    <row r="171" spans="3:10" x14ac:dyDescent="0.3">
      <c r="C171" s="13" t="s">
        <v>9</v>
      </c>
      <c r="D171" s="13" t="s">
        <v>35</v>
      </c>
      <c r="E171" s="13" t="s">
        <v>15</v>
      </c>
      <c r="F171" s="14">
        <v>7833</v>
      </c>
      <c r="G171" s="15">
        <v>243</v>
      </c>
      <c r="H171" s="33">
        <f>_xlfn.XLOOKUP(Table2[[#This Row],[Product]],products[Product],products[Cost per unit])</f>
        <v>11.73</v>
      </c>
      <c r="I171" s="24">
        <f>Table2[[#This Row],[Cost per Unit]]*Table2[[#This Row],[Units]]</f>
        <v>2850.3900000000003</v>
      </c>
      <c r="J171" s="24"/>
    </row>
    <row r="172" spans="3:10" x14ac:dyDescent="0.3">
      <c r="C172" s="13" t="s">
        <v>2</v>
      </c>
      <c r="D172" s="13" t="s">
        <v>39</v>
      </c>
      <c r="E172" s="13" t="s">
        <v>21</v>
      </c>
      <c r="F172" s="14">
        <v>7651</v>
      </c>
      <c r="G172" s="15">
        <v>213</v>
      </c>
      <c r="H172" s="33">
        <f>_xlfn.XLOOKUP(Table2[[#This Row],[Product]],products[Product],products[Cost per unit])</f>
        <v>9</v>
      </c>
      <c r="I172" s="24">
        <f>Table2[[#This Row],[Cost per Unit]]*Table2[[#This Row],[Units]]</f>
        <v>1917</v>
      </c>
      <c r="J172" s="24"/>
    </row>
    <row r="173" spans="3:10" x14ac:dyDescent="0.3">
      <c r="C173" s="13" t="s">
        <v>40</v>
      </c>
      <c r="D173" s="13" t="s">
        <v>35</v>
      </c>
      <c r="E173" s="13" t="s">
        <v>30</v>
      </c>
      <c r="F173" s="14">
        <v>2275</v>
      </c>
      <c r="G173" s="15">
        <v>447</v>
      </c>
      <c r="H173" s="33">
        <f>_xlfn.XLOOKUP(Table2[[#This Row],[Product]],products[Product],products[Cost per unit])</f>
        <v>14.49</v>
      </c>
      <c r="I173" s="24">
        <f>Table2[[#This Row],[Cost per Unit]]*Table2[[#This Row],[Units]]</f>
        <v>6477.03</v>
      </c>
      <c r="J173" s="24"/>
    </row>
    <row r="174" spans="3:10" x14ac:dyDescent="0.3">
      <c r="C174" s="13" t="s">
        <v>40</v>
      </c>
      <c r="D174" s="13" t="s">
        <v>38</v>
      </c>
      <c r="E174" s="13" t="s">
        <v>13</v>
      </c>
      <c r="F174" s="14">
        <v>5670</v>
      </c>
      <c r="G174" s="15">
        <v>297</v>
      </c>
      <c r="H174" s="33">
        <f>_xlfn.XLOOKUP(Table2[[#This Row],[Product]],products[Product],products[Cost per unit])</f>
        <v>9.33</v>
      </c>
      <c r="I174" s="24">
        <f>Table2[[#This Row],[Cost per Unit]]*Table2[[#This Row],[Units]]</f>
        <v>2771.01</v>
      </c>
      <c r="J174" s="24"/>
    </row>
    <row r="175" spans="3:10" x14ac:dyDescent="0.3">
      <c r="C175" s="13" t="s">
        <v>7</v>
      </c>
      <c r="D175" s="13" t="s">
        <v>35</v>
      </c>
      <c r="E175" s="13" t="s">
        <v>16</v>
      </c>
      <c r="F175" s="14">
        <v>2135</v>
      </c>
      <c r="G175" s="15">
        <v>27</v>
      </c>
      <c r="H175" s="33">
        <f>_xlfn.XLOOKUP(Table2[[#This Row],[Product]],products[Product],products[Cost per unit])</f>
        <v>8.7899999999999991</v>
      </c>
      <c r="I175" s="24">
        <f>Table2[[#This Row],[Cost per Unit]]*Table2[[#This Row],[Units]]</f>
        <v>237.32999999999998</v>
      </c>
      <c r="J175" s="24"/>
    </row>
    <row r="176" spans="3:10" x14ac:dyDescent="0.3">
      <c r="C176" s="13" t="s">
        <v>40</v>
      </c>
      <c r="D176" s="13" t="s">
        <v>34</v>
      </c>
      <c r="E176" s="13" t="s">
        <v>23</v>
      </c>
      <c r="F176" s="14">
        <v>2779</v>
      </c>
      <c r="G176" s="15">
        <v>75</v>
      </c>
      <c r="H176" s="33">
        <f>_xlfn.XLOOKUP(Table2[[#This Row],[Product]],products[Product],products[Cost per unit])</f>
        <v>6.49</v>
      </c>
      <c r="I176" s="24">
        <f>Table2[[#This Row],[Cost per Unit]]*Table2[[#This Row],[Units]]</f>
        <v>486.75</v>
      </c>
      <c r="J176" s="24"/>
    </row>
    <row r="177" spans="3:10" x14ac:dyDescent="0.3">
      <c r="C177" s="13" t="s">
        <v>10</v>
      </c>
      <c r="D177" s="13" t="s">
        <v>39</v>
      </c>
      <c r="E177" s="13" t="s">
        <v>33</v>
      </c>
      <c r="F177" s="14">
        <v>12950</v>
      </c>
      <c r="G177" s="15">
        <v>30</v>
      </c>
      <c r="H177" s="33">
        <f>_xlfn.XLOOKUP(Table2[[#This Row],[Product]],products[Product],products[Cost per unit])</f>
        <v>12.37</v>
      </c>
      <c r="I177" s="24">
        <f>Table2[[#This Row],[Cost per Unit]]*Table2[[#This Row],[Units]]</f>
        <v>371.09999999999997</v>
      </c>
      <c r="J177" s="24"/>
    </row>
    <row r="178" spans="3:10" x14ac:dyDescent="0.3">
      <c r="C178" s="13" t="s">
        <v>7</v>
      </c>
      <c r="D178" s="13" t="s">
        <v>36</v>
      </c>
      <c r="E178" s="13" t="s">
        <v>18</v>
      </c>
      <c r="F178" s="14">
        <v>2646</v>
      </c>
      <c r="G178" s="15">
        <v>177</v>
      </c>
      <c r="H178" s="33">
        <f>_xlfn.XLOOKUP(Table2[[#This Row],[Product]],products[Product],products[Cost per unit])</f>
        <v>6.47</v>
      </c>
      <c r="I178" s="24">
        <f>Table2[[#This Row],[Cost per Unit]]*Table2[[#This Row],[Units]]</f>
        <v>1145.19</v>
      </c>
      <c r="J178" s="24"/>
    </row>
    <row r="179" spans="3:10" x14ac:dyDescent="0.3">
      <c r="C179" s="13" t="s">
        <v>40</v>
      </c>
      <c r="D179" s="13" t="s">
        <v>34</v>
      </c>
      <c r="E179" s="13" t="s">
        <v>33</v>
      </c>
      <c r="F179" s="14">
        <v>3794</v>
      </c>
      <c r="G179" s="15">
        <v>159</v>
      </c>
      <c r="H179" s="33">
        <f>_xlfn.XLOOKUP(Table2[[#This Row],[Product]],products[Product],products[Cost per unit])</f>
        <v>12.37</v>
      </c>
      <c r="I179" s="24">
        <f>Table2[[#This Row],[Cost per Unit]]*Table2[[#This Row],[Units]]</f>
        <v>1966.83</v>
      </c>
      <c r="J179" s="24"/>
    </row>
    <row r="180" spans="3:10" x14ac:dyDescent="0.3">
      <c r="C180" s="13" t="s">
        <v>3</v>
      </c>
      <c r="D180" s="13" t="s">
        <v>35</v>
      </c>
      <c r="E180" s="13" t="s">
        <v>33</v>
      </c>
      <c r="F180" s="14">
        <v>819</v>
      </c>
      <c r="G180" s="15">
        <v>306</v>
      </c>
      <c r="H180" s="33">
        <f>_xlfn.XLOOKUP(Table2[[#This Row],[Product]],products[Product],products[Cost per unit])</f>
        <v>12.37</v>
      </c>
      <c r="I180" s="24">
        <f>Table2[[#This Row],[Cost per Unit]]*Table2[[#This Row],[Units]]</f>
        <v>3785.22</v>
      </c>
      <c r="J180" s="24"/>
    </row>
    <row r="181" spans="3:10" x14ac:dyDescent="0.3">
      <c r="C181" s="13" t="s">
        <v>3</v>
      </c>
      <c r="D181" s="13" t="s">
        <v>34</v>
      </c>
      <c r="E181" s="13" t="s">
        <v>20</v>
      </c>
      <c r="F181" s="14">
        <v>2583</v>
      </c>
      <c r="G181" s="15">
        <v>18</v>
      </c>
      <c r="H181" s="33">
        <f>_xlfn.XLOOKUP(Table2[[#This Row],[Product]],products[Product],products[Cost per unit])</f>
        <v>10.62</v>
      </c>
      <c r="I181" s="24">
        <f>Table2[[#This Row],[Cost per Unit]]*Table2[[#This Row],[Units]]</f>
        <v>191.16</v>
      </c>
      <c r="J181" s="24"/>
    </row>
    <row r="182" spans="3:10" x14ac:dyDescent="0.3">
      <c r="C182" s="13" t="s">
        <v>7</v>
      </c>
      <c r="D182" s="13" t="s">
        <v>35</v>
      </c>
      <c r="E182" s="13" t="s">
        <v>19</v>
      </c>
      <c r="F182" s="14">
        <v>4585</v>
      </c>
      <c r="G182" s="15">
        <v>240</v>
      </c>
      <c r="H182" s="33">
        <f>_xlfn.XLOOKUP(Table2[[#This Row],[Product]],products[Product],products[Cost per unit])</f>
        <v>7.64</v>
      </c>
      <c r="I182" s="24">
        <f>Table2[[#This Row],[Cost per Unit]]*Table2[[#This Row],[Units]]</f>
        <v>1833.6</v>
      </c>
      <c r="J182" s="24"/>
    </row>
    <row r="183" spans="3:10" x14ac:dyDescent="0.3">
      <c r="C183" s="13" t="s">
        <v>5</v>
      </c>
      <c r="D183" s="13" t="s">
        <v>34</v>
      </c>
      <c r="E183" s="13" t="s">
        <v>33</v>
      </c>
      <c r="F183" s="14">
        <v>1652</v>
      </c>
      <c r="G183" s="15">
        <v>93</v>
      </c>
      <c r="H183" s="33">
        <f>_xlfn.XLOOKUP(Table2[[#This Row],[Product]],products[Product],products[Cost per unit])</f>
        <v>12.37</v>
      </c>
      <c r="I183" s="24">
        <f>Table2[[#This Row],[Cost per Unit]]*Table2[[#This Row],[Units]]</f>
        <v>1150.4099999999999</v>
      </c>
      <c r="J183" s="24"/>
    </row>
    <row r="184" spans="3:10" x14ac:dyDescent="0.3">
      <c r="C184" s="13" t="s">
        <v>10</v>
      </c>
      <c r="D184" s="13" t="s">
        <v>34</v>
      </c>
      <c r="E184" s="13" t="s">
        <v>26</v>
      </c>
      <c r="F184" s="14">
        <v>4991</v>
      </c>
      <c r="G184" s="15">
        <v>9</v>
      </c>
      <c r="H184" s="33">
        <f>_xlfn.XLOOKUP(Table2[[#This Row],[Product]],products[Product],products[Cost per unit])</f>
        <v>5.6</v>
      </c>
      <c r="I184" s="24">
        <f>Table2[[#This Row],[Cost per Unit]]*Table2[[#This Row],[Units]]</f>
        <v>50.4</v>
      </c>
      <c r="J184" s="24"/>
    </row>
    <row r="185" spans="3:10" x14ac:dyDescent="0.3">
      <c r="C185" s="13" t="s">
        <v>8</v>
      </c>
      <c r="D185" s="13" t="s">
        <v>34</v>
      </c>
      <c r="E185" s="13" t="s">
        <v>16</v>
      </c>
      <c r="F185" s="14">
        <v>2009</v>
      </c>
      <c r="G185" s="15">
        <v>219</v>
      </c>
      <c r="H185" s="33">
        <f>_xlfn.XLOOKUP(Table2[[#This Row],[Product]],products[Product],products[Cost per unit])</f>
        <v>8.7899999999999991</v>
      </c>
      <c r="I185" s="24">
        <f>Table2[[#This Row],[Cost per Unit]]*Table2[[#This Row],[Units]]</f>
        <v>1925.0099999999998</v>
      </c>
      <c r="J185" s="24"/>
    </row>
    <row r="186" spans="3:10" x14ac:dyDescent="0.3">
      <c r="C186" s="13" t="s">
        <v>2</v>
      </c>
      <c r="D186" s="13" t="s">
        <v>39</v>
      </c>
      <c r="E186" s="13" t="s">
        <v>22</v>
      </c>
      <c r="F186" s="14">
        <v>1568</v>
      </c>
      <c r="G186" s="15">
        <v>141</v>
      </c>
      <c r="H186" s="33">
        <f>_xlfn.XLOOKUP(Table2[[#This Row],[Product]],products[Product],products[Cost per unit])</f>
        <v>9.77</v>
      </c>
      <c r="I186" s="24">
        <f>Table2[[#This Row],[Cost per Unit]]*Table2[[#This Row],[Units]]</f>
        <v>1377.57</v>
      </c>
      <c r="J186" s="24"/>
    </row>
    <row r="187" spans="3:10" x14ac:dyDescent="0.3">
      <c r="C187" s="13" t="s">
        <v>41</v>
      </c>
      <c r="D187" s="13" t="s">
        <v>37</v>
      </c>
      <c r="E187" s="13" t="s">
        <v>20</v>
      </c>
      <c r="F187" s="14">
        <v>3388</v>
      </c>
      <c r="G187" s="15">
        <v>123</v>
      </c>
      <c r="H187" s="33">
        <f>_xlfn.XLOOKUP(Table2[[#This Row],[Product]],products[Product],products[Cost per unit])</f>
        <v>10.62</v>
      </c>
      <c r="I187" s="24">
        <f>Table2[[#This Row],[Cost per Unit]]*Table2[[#This Row],[Units]]</f>
        <v>1306.26</v>
      </c>
      <c r="J187" s="24"/>
    </row>
    <row r="188" spans="3:10" x14ac:dyDescent="0.3">
      <c r="C188" s="13" t="s">
        <v>40</v>
      </c>
      <c r="D188" s="13" t="s">
        <v>38</v>
      </c>
      <c r="E188" s="13" t="s">
        <v>24</v>
      </c>
      <c r="F188" s="14">
        <v>623</v>
      </c>
      <c r="G188" s="15">
        <v>51</v>
      </c>
      <c r="H188" s="33">
        <f>_xlfn.XLOOKUP(Table2[[#This Row],[Product]],products[Product],products[Cost per unit])</f>
        <v>4.97</v>
      </c>
      <c r="I188" s="24">
        <f>Table2[[#This Row],[Cost per Unit]]*Table2[[#This Row],[Units]]</f>
        <v>253.47</v>
      </c>
      <c r="J188" s="24"/>
    </row>
    <row r="189" spans="3:10" x14ac:dyDescent="0.3">
      <c r="C189" s="13" t="s">
        <v>6</v>
      </c>
      <c r="D189" s="13" t="s">
        <v>36</v>
      </c>
      <c r="E189" s="13" t="s">
        <v>4</v>
      </c>
      <c r="F189" s="14">
        <v>10073</v>
      </c>
      <c r="G189" s="15">
        <v>120</v>
      </c>
      <c r="H189" s="33">
        <f>_xlfn.XLOOKUP(Table2[[#This Row],[Product]],products[Product],products[Cost per unit])</f>
        <v>11.88</v>
      </c>
      <c r="I189" s="24">
        <f>Table2[[#This Row],[Cost per Unit]]*Table2[[#This Row],[Units]]</f>
        <v>1425.6000000000001</v>
      </c>
      <c r="J189" s="24"/>
    </row>
    <row r="190" spans="3:10" x14ac:dyDescent="0.3">
      <c r="C190" s="13" t="s">
        <v>8</v>
      </c>
      <c r="D190" s="13" t="s">
        <v>39</v>
      </c>
      <c r="E190" s="13" t="s">
        <v>26</v>
      </c>
      <c r="F190" s="14">
        <v>1561</v>
      </c>
      <c r="G190" s="15">
        <v>27</v>
      </c>
      <c r="H190" s="33">
        <f>_xlfn.XLOOKUP(Table2[[#This Row],[Product]],products[Product],products[Cost per unit])</f>
        <v>5.6</v>
      </c>
      <c r="I190" s="24">
        <f>Table2[[#This Row],[Cost per Unit]]*Table2[[#This Row],[Units]]</f>
        <v>151.19999999999999</v>
      </c>
      <c r="J190" s="24"/>
    </row>
    <row r="191" spans="3:10" x14ac:dyDescent="0.3">
      <c r="C191" s="13" t="s">
        <v>9</v>
      </c>
      <c r="D191" s="13" t="s">
        <v>36</v>
      </c>
      <c r="E191" s="13" t="s">
        <v>27</v>
      </c>
      <c r="F191" s="14">
        <v>11522</v>
      </c>
      <c r="G191" s="15">
        <v>204</v>
      </c>
      <c r="H191" s="33">
        <f>_xlfn.XLOOKUP(Table2[[#This Row],[Product]],products[Product],products[Cost per unit])</f>
        <v>16.73</v>
      </c>
      <c r="I191" s="24">
        <f>Table2[[#This Row],[Cost per Unit]]*Table2[[#This Row],[Units]]</f>
        <v>3412.92</v>
      </c>
      <c r="J191" s="24"/>
    </row>
    <row r="192" spans="3:10" x14ac:dyDescent="0.3">
      <c r="C192" s="13" t="s">
        <v>6</v>
      </c>
      <c r="D192" s="13" t="s">
        <v>38</v>
      </c>
      <c r="E192" s="13" t="s">
        <v>13</v>
      </c>
      <c r="F192" s="14">
        <v>2317</v>
      </c>
      <c r="G192" s="15">
        <v>123</v>
      </c>
      <c r="H192" s="33">
        <f>_xlfn.XLOOKUP(Table2[[#This Row],[Product]],products[Product],products[Cost per unit])</f>
        <v>9.33</v>
      </c>
      <c r="I192" s="24">
        <f>Table2[[#This Row],[Cost per Unit]]*Table2[[#This Row],[Units]]</f>
        <v>1147.5899999999999</v>
      </c>
      <c r="J192" s="24"/>
    </row>
    <row r="193" spans="3:10" x14ac:dyDescent="0.3">
      <c r="C193" s="13" t="s">
        <v>10</v>
      </c>
      <c r="D193" s="13" t="s">
        <v>37</v>
      </c>
      <c r="E193" s="13" t="s">
        <v>28</v>
      </c>
      <c r="F193" s="14">
        <v>3059</v>
      </c>
      <c r="G193" s="15">
        <v>27</v>
      </c>
      <c r="H193" s="33">
        <f>_xlfn.XLOOKUP(Table2[[#This Row],[Product]],products[Product],products[Cost per unit])</f>
        <v>10.38</v>
      </c>
      <c r="I193" s="24">
        <f>Table2[[#This Row],[Cost per Unit]]*Table2[[#This Row],[Units]]</f>
        <v>280.26000000000005</v>
      </c>
      <c r="J193" s="24"/>
    </row>
    <row r="194" spans="3:10" x14ac:dyDescent="0.3">
      <c r="C194" s="13" t="s">
        <v>41</v>
      </c>
      <c r="D194" s="13" t="s">
        <v>37</v>
      </c>
      <c r="E194" s="13" t="s">
        <v>26</v>
      </c>
      <c r="F194" s="14">
        <v>2324</v>
      </c>
      <c r="G194" s="15">
        <v>177</v>
      </c>
      <c r="H194" s="33">
        <f>_xlfn.XLOOKUP(Table2[[#This Row],[Product]],products[Product],products[Cost per unit])</f>
        <v>5.6</v>
      </c>
      <c r="I194" s="24">
        <f>Table2[[#This Row],[Cost per Unit]]*Table2[[#This Row],[Units]]</f>
        <v>991.19999999999993</v>
      </c>
      <c r="J194" s="24"/>
    </row>
    <row r="195" spans="3:10" x14ac:dyDescent="0.3">
      <c r="C195" s="13" t="s">
        <v>3</v>
      </c>
      <c r="D195" s="13" t="s">
        <v>39</v>
      </c>
      <c r="E195" s="13" t="s">
        <v>26</v>
      </c>
      <c r="F195" s="14">
        <v>4956</v>
      </c>
      <c r="G195" s="15">
        <v>171</v>
      </c>
      <c r="H195" s="33">
        <f>_xlfn.XLOOKUP(Table2[[#This Row],[Product]],products[Product],products[Cost per unit])</f>
        <v>5.6</v>
      </c>
      <c r="I195" s="24">
        <f>Table2[[#This Row],[Cost per Unit]]*Table2[[#This Row],[Units]]</f>
        <v>957.59999999999991</v>
      </c>
      <c r="J195" s="24"/>
    </row>
    <row r="196" spans="3:10" x14ac:dyDescent="0.3">
      <c r="C196" s="13" t="s">
        <v>10</v>
      </c>
      <c r="D196" s="13" t="s">
        <v>34</v>
      </c>
      <c r="E196" s="13" t="s">
        <v>19</v>
      </c>
      <c r="F196" s="14">
        <v>5355</v>
      </c>
      <c r="G196" s="15">
        <v>204</v>
      </c>
      <c r="H196" s="33">
        <f>_xlfn.XLOOKUP(Table2[[#This Row],[Product]],products[Product],products[Cost per unit])</f>
        <v>7.64</v>
      </c>
      <c r="I196" s="24">
        <f>Table2[[#This Row],[Cost per Unit]]*Table2[[#This Row],[Units]]</f>
        <v>1558.56</v>
      </c>
      <c r="J196" s="24"/>
    </row>
    <row r="197" spans="3:10" x14ac:dyDescent="0.3">
      <c r="C197" s="13" t="s">
        <v>3</v>
      </c>
      <c r="D197" s="13" t="s">
        <v>34</v>
      </c>
      <c r="E197" s="13" t="s">
        <v>14</v>
      </c>
      <c r="F197" s="14">
        <v>7259</v>
      </c>
      <c r="G197" s="15">
        <v>276</v>
      </c>
      <c r="H197" s="33">
        <f>_xlfn.XLOOKUP(Table2[[#This Row],[Product]],products[Product],products[Cost per unit])</f>
        <v>11.7</v>
      </c>
      <c r="I197" s="24">
        <f>Table2[[#This Row],[Cost per Unit]]*Table2[[#This Row],[Units]]</f>
        <v>3229.2</v>
      </c>
      <c r="J197" s="24"/>
    </row>
    <row r="198" spans="3:10" x14ac:dyDescent="0.3">
      <c r="C198" s="13" t="s">
        <v>8</v>
      </c>
      <c r="D198" s="13" t="s">
        <v>37</v>
      </c>
      <c r="E198" s="13" t="s">
        <v>26</v>
      </c>
      <c r="F198" s="14">
        <v>6279</v>
      </c>
      <c r="G198" s="15">
        <v>45</v>
      </c>
      <c r="H198" s="33">
        <f>_xlfn.XLOOKUP(Table2[[#This Row],[Product]],products[Product],products[Cost per unit])</f>
        <v>5.6</v>
      </c>
      <c r="I198" s="24">
        <f>Table2[[#This Row],[Cost per Unit]]*Table2[[#This Row],[Units]]</f>
        <v>251.99999999999997</v>
      </c>
      <c r="J198" s="24"/>
    </row>
    <row r="199" spans="3:10" x14ac:dyDescent="0.3">
      <c r="C199" s="13" t="s">
        <v>40</v>
      </c>
      <c r="D199" s="13" t="s">
        <v>38</v>
      </c>
      <c r="E199" s="13" t="s">
        <v>29</v>
      </c>
      <c r="F199" s="14">
        <v>2541</v>
      </c>
      <c r="G199" s="15">
        <v>45</v>
      </c>
      <c r="H199" s="33">
        <f>_xlfn.XLOOKUP(Table2[[#This Row],[Product]],products[Product],products[Cost per unit])</f>
        <v>7.16</v>
      </c>
      <c r="I199" s="24">
        <f>Table2[[#This Row],[Cost per Unit]]*Table2[[#This Row],[Units]]</f>
        <v>322.2</v>
      </c>
      <c r="J199" s="24"/>
    </row>
    <row r="200" spans="3:10" x14ac:dyDescent="0.3">
      <c r="C200" s="13" t="s">
        <v>6</v>
      </c>
      <c r="D200" s="13" t="s">
        <v>35</v>
      </c>
      <c r="E200" s="13" t="s">
        <v>27</v>
      </c>
      <c r="F200" s="14">
        <v>3864</v>
      </c>
      <c r="G200" s="15">
        <v>177</v>
      </c>
      <c r="H200" s="33">
        <f>_xlfn.XLOOKUP(Table2[[#This Row],[Product]],products[Product],products[Cost per unit])</f>
        <v>16.73</v>
      </c>
      <c r="I200" s="24">
        <f>Table2[[#This Row],[Cost per Unit]]*Table2[[#This Row],[Units]]</f>
        <v>2961.21</v>
      </c>
      <c r="J200" s="24"/>
    </row>
    <row r="201" spans="3:10" x14ac:dyDescent="0.3">
      <c r="C201" s="13" t="s">
        <v>5</v>
      </c>
      <c r="D201" s="13" t="s">
        <v>36</v>
      </c>
      <c r="E201" s="13" t="s">
        <v>13</v>
      </c>
      <c r="F201" s="14">
        <v>6146</v>
      </c>
      <c r="G201" s="15">
        <v>63</v>
      </c>
      <c r="H201" s="33">
        <f>_xlfn.XLOOKUP(Table2[[#This Row],[Product]],products[Product],products[Cost per unit])</f>
        <v>9.33</v>
      </c>
      <c r="I201" s="24">
        <f>Table2[[#This Row],[Cost per Unit]]*Table2[[#This Row],[Units]]</f>
        <v>587.79</v>
      </c>
      <c r="J201" s="24"/>
    </row>
    <row r="202" spans="3:10" x14ac:dyDescent="0.3">
      <c r="C202" s="13" t="s">
        <v>9</v>
      </c>
      <c r="D202" s="13" t="s">
        <v>39</v>
      </c>
      <c r="E202" s="13" t="s">
        <v>18</v>
      </c>
      <c r="F202" s="14">
        <v>2639</v>
      </c>
      <c r="G202" s="15">
        <v>204</v>
      </c>
      <c r="H202" s="33">
        <f>_xlfn.XLOOKUP(Table2[[#This Row],[Product]],products[Product],products[Cost per unit])</f>
        <v>6.47</v>
      </c>
      <c r="I202" s="24">
        <f>Table2[[#This Row],[Cost per Unit]]*Table2[[#This Row],[Units]]</f>
        <v>1319.8799999999999</v>
      </c>
      <c r="J202" s="24"/>
    </row>
    <row r="203" spans="3:10" x14ac:dyDescent="0.3">
      <c r="C203" s="13" t="s">
        <v>8</v>
      </c>
      <c r="D203" s="13" t="s">
        <v>37</v>
      </c>
      <c r="E203" s="13" t="s">
        <v>22</v>
      </c>
      <c r="F203" s="14">
        <v>1890</v>
      </c>
      <c r="G203" s="15">
        <v>195</v>
      </c>
      <c r="H203" s="33">
        <f>_xlfn.XLOOKUP(Table2[[#This Row],[Product]],products[Product],products[Cost per unit])</f>
        <v>9.77</v>
      </c>
      <c r="I203" s="24">
        <f>Table2[[#This Row],[Cost per Unit]]*Table2[[#This Row],[Units]]</f>
        <v>1905.1499999999999</v>
      </c>
      <c r="J203" s="24"/>
    </row>
    <row r="204" spans="3:10" x14ac:dyDescent="0.3">
      <c r="C204" s="13" t="s">
        <v>7</v>
      </c>
      <c r="D204" s="13" t="s">
        <v>34</v>
      </c>
      <c r="E204" s="13" t="s">
        <v>14</v>
      </c>
      <c r="F204" s="14">
        <v>1932</v>
      </c>
      <c r="G204" s="15">
        <v>369</v>
      </c>
      <c r="H204" s="33">
        <f>_xlfn.XLOOKUP(Table2[[#This Row],[Product]],products[Product],products[Cost per unit])</f>
        <v>11.7</v>
      </c>
      <c r="I204" s="24">
        <f>Table2[[#This Row],[Cost per Unit]]*Table2[[#This Row],[Units]]</f>
        <v>4317.3</v>
      </c>
      <c r="J204" s="24"/>
    </row>
    <row r="205" spans="3:10" x14ac:dyDescent="0.3">
      <c r="C205" s="13" t="s">
        <v>3</v>
      </c>
      <c r="D205" s="13" t="s">
        <v>34</v>
      </c>
      <c r="E205" s="13" t="s">
        <v>25</v>
      </c>
      <c r="F205" s="14">
        <v>6300</v>
      </c>
      <c r="G205" s="15">
        <v>42</v>
      </c>
      <c r="H205" s="33">
        <f>_xlfn.XLOOKUP(Table2[[#This Row],[Product]],products[Product],products[Cost per unit])</f>
        <v>13.15</v>
      </c>
      <c r="I205" s="24">
        <f>Table2[[#This Row],[Cost per Unit]]*Table2[[#This Row],[Units]]</f>
        <v>552.30000000000007</v>
      </c>
      <c r="J205" s="24"/>
    </row>
    <row r="206" spans="3:10" x14ac:dyDescent="0.3">
      <c r="C206" s="13" t="s">
        <v>6</v>
      </c>
      <c r="D206" s="13" t="s">
        <v>37</v>
      </c>
      <c r="E206" s="13" t="s">
        <v>30</v>
      </c>
      <c r="F206" s="14">
        <v>560</v>
      </c>
      <c r="G206" s="15">
        <v>81</v>
      </c>
      <c r="H206" s="33">
        <f>_xlfn.XLOOKUP(Table2[[#This Row],[Product]],products[Product],products[Cost per unit])</f>
        <v>14.49</v>
      </c>
      <c r="I206" s="24">
        <f>Table2[[#This Row],[Cost per Unit]]*Table2[[#This Row],[Units]]</f>
        <v>1173.69</v>
      </c>
      <c r="J206" s="24"/>
    </row>
    <row r="207" spans="3:10" x14ac:dyDescent="0.3">
      <c r="C207" s="13" t="s">
        <v>9</v>
      </c>
      <c r="D207" s="13" t="s">
        <v>37</v>
      </c>
      <c r="E207" s="13" t="s">
        <v>26</v>
      </c>
      <c r="F207" s="14">
        <v>2856</v>
      </c>
      <c r="G207" s="15">
        <v>246</v>
      </c>
      <c r="H207" s="33">
        <f>_xlfn.XLOOKUP(Table2[[#This Row],[Product]],products[Product],products[Cost per unit])</f>
        <v>5.6</v>
      </c>
      <c r="I207" s="24">
        <f>Table2[[#This Row],[Cost per Unit]]*Table2[[#This Row],[Units]]</f>
        <v>1377.6</v>
      </c>
      <c r="J207" s="24"/>
    </row>
    <row r="208" spans="3:10" x14ac:dyDescent="0.3">
      <c r="C208" s="13" t="s">
        <v>9</v>
      </c>
      <c r="D208" s="13" t="s">
        <v>34</v>
      </c>
      <c r="E208" s="13" t="s">
        <v>17</v>
      </c>
      <c r="F208" s="14">
        <v>707</v>
      </c>
      <c r="G208" s="15">
        <v>174</v>
      </c>
      <c r="H208" s="33">
        <f>_xlfn.XLOOKUP(Table2[[#This Row],[Product]],products[Product],products[Cost per unit])</f>
        <v>3.11</v>
      </c>
      <c r="I208" s="24">
        <f>Table2[[#This Row],[Cost per Unit]]*Table2[[#This Row],[Units]]</f>
        <v>541.14</v>
      </c>
      <c r="J208" s="24"/>
    </row>
    <row r="209" spans="3:10" x14ac:dyDescent="0.3">
      <c r="C209" s="13" t="s">
        <v>8</v>
      </c>
      <c r="D209" s="13" t="s">
        <v>35</v>
      </c>
      <c r="E209" s="13" t="s">
        <v>30</v>
      </c>
      <c r="F209" s="14">
        <v>3598</v>
      </c>
      <c r="G209" s="15">
        <v>81</v>
      </c>
      <c r="H209" s="33">
        <f>_xlfn.XLOOKUP(Table2[[#This Row],[Product]],products[Product],products[Cost per unit])</f>
        <v>14.49</v>
      </c>
      <c r="I209" s="24">
        <f>Table2[[#This Row],[Cost per Unit]]*Table2[[#This Row],[Units]]</f>
        <v>1173.69</v>
      </c>
      <c r="J209" s="24"/>
    </row>
    <row r="210" spans="3:10" x14ac:dyDescent="0.3">
      <c r="C210" s="13" t="s">
        <v>40</v>
      </c>
      <c r="D210" s="13" t="s">
        <v>35</v>
      </c>
      <c r="E210" s="13" t="s">
        <v>22</v>
      </c>
      <c r="F210" s="14">
        <v>6853</v>
      </c>
      <c r="G210" s="15">
        <v>372</v>
      </c>
      <c r="H210" s="33">
        <f>_xlfn.XLOOKUP(Table2[[#This Row],[Product]],products[Product],products[Cost per unit])</f>
        <v>9.77</v>
      </c>
      <c r="I210" s="24">
        <f>Table2[[#This Row],[Cost per Unit]]*Table2[[#This Row],[Units]]</f>
        <v>3634.44</v>
      </c>
      <c r="J210" s="24"/>
    </row>
    <row r="211" spans="3:10" x14ac:dyDescent="0.3">
      <c r="C211" s="13" t="s">
        <v>40</v>
      </c>
      <c r="D211" s="13" t="s">
        <v>35</v>
      </c>
      <c r="E211" s="13" t="s">
        <v>16</v>
      </c>
      <c r="F211" s="14">
        <v>4725</v>
      </c>
      <c r="G211" s="15">
        <v>174</v>
      </c>
      <c r="H211" s="33">
        <f>_xlfn.XLOOKUP(Table2[[#This Row],[Product]],products[Product],products[Cost per unit])</f>
        <v>8.7899999999999991</v>
      </c>
      <c r="I211" s="24">
        <f>Table2[[#This Row],[Cost per Unit]]*Table2[[#This Row],[Units]]</f>
        <v>1529.4599999999998</v>
      </c>
      <c r="J211" s="24"/>
    </row>
    <row r="212" spans="3:10" x14ac:dyDescent="0.3">
      <c r="C212" s="13" t="s">
        <v>41</v>
      </c>
      <c r="D212" s="13" t="s">
        <v>36</v>
      </c>
      <c r="E212" s="13" t="s">
        <v>32</v>
      </c>
      <c r="F212" s="14">
        <v>10304</v>
      </c>
      <c r="G212" s="15">
        <v>84</v>
      </c>
      <c r="H212" s="33">
        <f>_xlfn.XLOOKUP(Table2[[#This Row],[Product]],products[Product],products[Cost per unit])</f>
        <v>8.65</v>
      </c>
      <c r="I212" s="24">
        <f>Table2[[#This Row],[Cost per Unit]]*Table2[[#This Row],[Units]]</f>
        <v>726.6</v>
      </c>
      <c r="J212" s="24"/>
    </row>
    <row r="213" spans="3:10" x14ac:dyDescent="0.3">
      <c r="C213" s="13" t="s">
        <v>41</v>
      </c>
      <c r="D213" s="13" t="s">
        <v>34</v>
      </c>
      <c r="E213" s="13" t="s">
        <v>16</v>
      </c>
      <c r="F213" s="14">
        <v>1274</v>
      </c>
      <c r="G213" s="15">
        <v>225</v>
      </c>
      <c r="H213" s="33">
        <f>_xlfn.XLOOKUP(Table2[[#This Row],[Product]],products[Product],products[Cost per unit])</f>
        <v>8.7899999999999991</v>
      </c>
      <c r="I213" s="24">
        <f>Table2[[#This Row],[Cost per Unit]]*Table2[[#This Row],[Units]]</f>
        <v>1977.7499999999998</v>
      </c>
      <c r="J213" s="24"/>
    </row>
    <row r="214" spans="3:10" x14ac:dyDescent="0.3">
      <c r="C214" s="13" t="s">
        <v>5</v>
      </c>
      <c r="D214" s="13" t="s">
        <v>36</v>
      </c>
      <c r="E214" s="13" t="s">
        <v>30</v>
      </c>
      <c r="F214" s="14">
        <v>1526</v>
      </c>
      <c r="G214" s="15">
        <v>105</v>
      </c>
      <c r="H214" s="33">
        <f>_xlfn.XLOOKUP(Table2[[#This Row],[Product]],products[Product],products[Cost per unit])</f>
        <v>14.49</v>
      </c>
      <c r="I214" s="24">
        <f>Table2[[#This Row],[Cost per Unit]]*Table2[[#This Row],[Units]]</f>
        <v>1521.45</v>
      </c>
      <c r="J214" s="24"/>
    </row>
    <row r="215" spans="3:10" x14ac:dyDescent="0.3">
      <c r="C215" s="13" t="s">
        <v>40</v>
      </c>
      <c r="D215" s="13" t="s">
        <v>39</v>
      </c>
      <c r="E215" s="13" t="s">
        <v>28</v>
      </c>
      <c r="F215" s="14">
        <v>3101</v>
      </c>
      <c r="G215" s="15">
        <v>225</v>
      </c>
      <c r="H215" s="33">
        <f>_xlfn.XLOOKUP(Table2[[#This Row],[Product]],products[Product],products[Cost per unit])</f>
        <v>10.38</v>
      </c>
      <c r="I215" s="24">
        <f>Table2[[#This Row],[Cost per Unit]]*Table2[[#This Row],[Units]]</f>
        <v>2335.5</v>
      </c>
      <c r="J215" s="24"/>
    </row>
    <row r="216" spans="3:10" x14ac:dyDescent="0.3">
      <c r="C216" s="13" t="s">
        <v>2</v>
      </c>
      <c r="D216" s="13" t="s">
        <v>37</v>
      </c>
      <c r="E216" s="13" t="s">
        <v>14</v>
      </c>
      <c r="F216" s="14">
        <v>1057</v>
      </c>
      <c r="G216" s="15">
        <v>54</v>
      </c>
      <c r="H216" s="33">
        <f>_xlfn.XLOOKUP(Table2[[#This Row],[Product]],products[Product],products[Cost per unit])</f>
        <v>11.7</v>
      </c>
      <c r="I216" s="24">
        <f>Table2[[#This Row],[Cost per Unit]]*Table2[[#This Row],[Units]]</f>
        <v>631.79999999999995</v>
      </c>
      <c r="J216" s="24"/>
    </row>
    <row r="217" spans="3:10" x14ac:dyDescent="0.3">
      <c r="C217" s="13" t="s">
        <v>7</v>
      </c>
      <c r="D217" s="13" t="s">
        <v>37</v>
      </c>
      <c r="E217" s="13" t="s">
        <v>26</v>
      </c>
      <c r="F217" s="14">
        <v>5306</v>
      </c>
      <c r="G217" s="15">
        <v>0</v>
      </c>
      <c r="H217" s="33">
        <f>_xlfn.XLOOKUP(Table2[[#This Row],[Product]],products[Product],products[Cost per unit])</f>
        <v>5.6</v>
      </c>
      <c r="I217" s="24">
        <f>Table2[[#This Row],[Cost per Unit]]*Table2[[#This Row],[Units]]</f>
        <v>0</v>
      </c>
      <c r="J217" s="24"/>
    </row>
    <row r="218" spans="3:10" x14ac:dyDescent="0.3">
      <c r="C218" s="13" t="s">
        <v>5</v>
      </c>
      <c r="D218" s="13" t="s">
        <v>39</v>
      </c>
      <c r="E218" s="13" t="s">
        <v>24</v>
      </c>
      <c r="F218" s="14">
        <v>4018</v>
      </c>
      <c r="G218" s="15">
        <v>171</v>
      </c>
      <c r="H218" s="33">
        <f>_xlfn.XLOOKUP(Table2[[#This Row],[Product]],products[Product],products[Cost per unit])</f>
        <v>4.97</v>
      </c>
      <c r="I218" s="24">
        <f>Table2[[#This Row],[Cost per Unit]]*Table2[[#This Row],[Units]]</f>
        <v>849.87</v>
      </c>
      <c r="J218" s="24"/>
    </row>
    <row r="219" spans="3:10" x14ac:dyDescent="0.3">
      <c r="C219" s="13" t="s">
        <v>9</v>
      </c>
      <c r="D219" s="13" t="s">
        <v>34</v>
      </c>
      <c r="E219" s="13" t="s">
        <v>16</v>
      </c>
      <c r="F219" s="14">
        <v>938</v>
      </c>
      <c r="G219" s="15">
        <v>189</v>
      </c>
      <c r="H219" s="33">
        <f>_xlfn.XLOOKUP(Table2[[#This Row],[Product]],products[Product],products[Cost per unit])</f>
        <v>8.7899999999999991</v>
      </c>
      <c r="I219" s="24">
        <f>Table2[[#This Row],[Cost per Unit]]*Table2[[#This Row],[Units]]</f>
        <v>1661.31</v>
      </c>
      <c r="J219" s="24"/>
    </row>
    <row r="220" spans="3:10" x14ac:dyDescent="0.3">
      <c r="C220" s="13" t="s">
        <v>7</v>
      </c>
      <c r="D220" s="13" t="s">
        <v>38</v>
      </c>
      <c r="E220" s="13" t="s">
        <v>18</v>
      </c>
      <c r="F220" s="14">
        <v>1778</v>
      </c>
      <c r="G220" s="15">
        <v>270</v>
      </c>
      <c r="H220" s="33">
        <f>_xlfn.XLOOKUP(Table2[[#This Row],[Product]],products[Product],products[Cost per unit])</f>
        <v>6.47</v>
      </c>
      <c r="I220" s="24">
        <f>Table2[[#This Row],[Cost per Unit]]*Table2[[#This Row],[Units]]</f>
        <v>1746.8999999999999</v>
      </c>
      <c r="J220" s="24"/>
    </row>
    <row r="221" spans="3:10" x14ac:dyDescent="0.3">
      <c r="C221" s="13" t="s">
        <v>6</v>
      </c>
      <c r="D221" s="13" t="s">
        <v>39</v>
      </c>
      <c r="E221" s="13" t="s">
        <v>30</v>
      </c>
      <c r="F221" s="14">
        <v>1638</v>
      </c>
      <c r="G221" s="15">
        <v>63</v>
      </c>
      <c r="H221" s="33">
        <f>_xlfn.XLOOKUP(Table2[[#This Row],[Product]],products[Product],products[Cost per unit])</f>
        <v>14.49</v>
      </c>
      <c r="I221" s="24">
        <f>Table2[[#This Row],[Cost per Unit]]*Table2[[#This Row],[Units]]</f>
        <v>912.87</v>
      </c>
      <c r="J221" s="24"/>
    </row>
    <row r="222" spans="3:10" x14ac:dyDescent="0.3">
      <c r="C222" s="13" t="s">
        <v>41</v>
      </c>
      <c r="D222" s="13" t="s">
        <v>38</v>
      </c>
      <c r="E222" s="13" t="s">
        <v>25</v>
      </c>
      <c r="F222" s="14">
        <v>154</v>
      </c>
      <c r="G222" s="15">
        <v>21</v>
      </c>
      <c r="H222" s="33">
        <f>_xlfn.XLOOKUP(Table2[[#This Row],[Product]],products[Product],products[Cost per unit])</f>
        <v>13.15</v>
      </c>
      <c r="I222" s="24">
        <f>Table2[[#This Row],[Cost per Unit]]*Table2[[#This Row],[Units]]</f>
        <v>276.15000000000003</v>
      </c>
      <c r="J222" s="24"/>
    </row>
    <row r="223" spans="3:10" x14ac:dyDescent="0.3">
      <c r="C223" s="13" t="s">
        <v>7</v>
      </c>
      <c r="D223" s="13" t="s">
        <v>37</v>
      </c>
      <c r="E223" s="13" t="s">
        <v>22</v>
      </c>
      <c r="F223" s="14">
        <v>9835</v>
      </c>
      <c r="G223" s="15">
        <v>207</v>
      </c>
      <c r="H223" s="33">
        <f>_xlfn.XLOOKUP(Table2[[#This Row],[Product]],products[Product],products[Cost per unit])</f>
        <v>9.77</v>
      </c>
      <c r="I223" s="24">
        <f>Table2[[#This Row],[Cost per Unit]]*Table2[[#This Row],[Units]]</f>
        <v>2022.3899999999999</v>
      </c>
      <c r="J223" s="24"/>
    </row>
    <row r="224" spans="3:10" x14ac:dyDescent="0.3">
      <c r="C224" s="13" t="s">
        <v>9</v>
      </c>
      <c r="D224" s="13" t="s">
        <v>37</v>
      </c>
      <c r="E224" s="13" t="s">
        <v>20</v>
      </c>
      <c r="F224" s="14">
        <v>7273</v>
      </c>
      <c r="G224" s="15">
        <v>96</v>
      </c>
      <c r="H224" s="33">
        <f>_xlfn.XLOOKUP(Table2[[#This Row],[Product]],products[Product],products[Cost per unit])</f>
        <v>10.62</v>
      </c>
      <c r="I224" s="24">
        <f>Table2[[#This Row],[Cost per Unit]]*Table2[[#This Row],[Units]]</f>
        <v>1019.52</v>
      </c>
      <c r="J224" s="24"/>
    </row>
    <row r="225" spans="3:10" x14ac:dyDescent="0.3">
      <c r="C225" s="13" t="s">
        <v>5</v>
      </c>
      <c r="D225" s="13" t="s">
        <v>39</v>
      </c>
      <c r="E225" s="13" t="s">
        <v>22</v>
      </c>
      <c r="F225" s="14">
        <v>6909</v>
      </c>
      <c r="G225" s="15">
        <v>81</v>
      </c>
      <c r="H225" s="33">
        <f>_xlfn.XLOOKUP(Table2[[#This Row],[Product]],products[Product],products[Cost per unit])</f>
        <v>9.77</v>
      </c>
      <c r="I225" s="24">
        <f>Table2[[#This Row],[Cost per Unit]]*Table2[[#This Row],[Units]]</f>
        <v>791.37</v>
      </c>
      <c r="J225" s="24"/>
    </row>
    <row r="226" spans="3:10" x14ac:dyDescent="0.3">
      <c r="C226" s="13" t="s">
        <v>9</v>
      </c>
      <c r="D226" s="13" t="s">
        <v>39</v>
      </c>
      <c r="E226" s="13" t="s">
        <v>24</v>
      </c>
      <c r="F226" s="14">
        <v>3920</v>
      </c>
      <c r="G226" s="15">
        <v>306</v>
      </c>
      <c r="H226" s="33">
        <f>_xlfn.XLOOKUP(Table2[[#This Row],[Product]],products[Product],products[Cost per unit])</f>
        <v>4.97</v>
      </c>
      <c r="I226" s="24">
        <f>Table2[[#This Row],[Cost per Unit]]*Table2[[#This Row],[Units]]</f>
        <v>1520.82</v>
      </c>
      <c r="J226" s="24"/>
    </row>
    <row r="227" spans="3:10" x14ac:dyDescent="0.3">
      <c r="C227" s="13" t="s">
        <v>10</v>
      </c>
      <c r="D227" s="13" t="s">
        <v>39</v>
      </c>
      <c r="E227" s="13" t="s">
        <v>21</v>
      </c>
      <c r="F227" s="14">
        <v>4858</v>
      </c>
      <c r="G227" s="15">
        <v>279</v>
      </c>
      <c r="H227" s="33">
        <f>_xlfn.XLOOKUP(Table2[[#This Row],[Product]],products[Product],products[Cost per unit])</f>
        <v>9</v>
      </c>
      <c r="I227" s="24">
        <f>Table2[[#This Row],[Cost per Unit]]*Table2[[#This Row],[Units]]</f>
        <v>2511</v>
      </c>
      <c r="J227" s="24"/>
    </row>
    <row r="228" spans="3:10" x14ac:dyDescent="0.3">
      <c r="C228" s="13" t="s">
        <v>2</v>
      </c>
      <c r="D228" s="13" t="s">
        <v>38</v>
      </c>
      <c r="E228" s="13" t="s">
        <v>4</v>
      </c>
      <c r="F228" s="14">
        <v>3549</v>
      </c>
      <c r="G228" s="15">
        <v>3</v>
      </c>
      <c r="H228" s="33">
        <f>_xlfn.XLOOKUP(Table2[[#This Row],[Product]],products[Product],products[Cost per unit])</f>
        <v>11.88</v>
      </c>
      <c r="I228" s="24">
        <f>Table2[[#This Row],[Cost per Unit]]*Table2[[#This Row],[Units]]</f>
        <v>35.64</v>
      </c>
      <c r="J228" s="24"/>
    </row>
    <row r="229" spans="3:10" x14ac:dyDescent="0.3">
      <c r="C229" s="13" t="s">
        <v>7</v>
      </c>
      <c r="D229" s="13" t="s">
        <v>39</v>
      </c>
      <c r="E229" s="13" t="s">
        <v>27</v>
      </c>
      <c r="F229" s="14">
        <v>966</v>
      </c>
      <c r="G229" s="15">
        <v>198</v>
      </c>
      <c r="H229" s="33">
        <f>_xlfn.XLOOKUP(Table2[[#This Row],[Product]],products[Product],products[Cost per unit])</f>
        <v>16.73</v>
      </c>
      <c r="I229" s="24">
        <f>Table2[[#This Row],[Cost per Unit]]*Table2[[#This Row],[Units]]</f>
        <v>3312.54</v>
      </c>
      <c r="J229" s="24"/>
    </row>
    <row r="230" spans="3:10" x14ac:dyDescent="0.3">
      <c r="C230" s="13" t="s">
        <v>5</v>
      </c>
      <c r="D230" s="13" t="s">
        <v>39</v>
      </c>
      <c r="E230" s="13" t="s">
        <v>18</v>
      </c>
      <c r="F230" s="14">
        <v>385</v>
      </c>
      <c r="G230" s="15">
        <v>249</v>
      </c>
      <c r="H230" s="33">
        <f>_xlfn.XLOOKUP(Table2[[#This Row],[Product]],products[Product],products[Cost per unit])</f>
        <v>6.47</v>
      </c>
      <c r="I230" s="24">
        <f>Table2[[#This Row],[Cost per Unit]]*Table2[[#This Row],[Units]]</f>
        <v>1611.03</v>
      </c>
      <c r="J230" s="24"/>
    </row>
    <row r="231" spans="3:10" x14ac:dyDescent="0.3">
      <c r="C231" s="13" t="s">
        <v>6</v>
      </c>
      <c r="D231" s="13" t="s">
        <v>34</v>
      </c>
      <c r="E231" s="13" t="s">
        <v>16</v>
      </c>
      <c r="F231" s="14">
        <v>2219</v>
      </c>
      <c r="G231" s="15">
        <v>75</v>
      </c>
      <c r="H231" s="33">
        <f>_xlfn.XLOOKUP(Table2[[#This Row],[Product]],products[Product],products[Cost per unit])</f>
        <v>8.7899999999999991</v>
      </c>
      <c r="I231" s="24">
        <f>Table2[[#This Row],[Cost per Unit]]*Table2[[#This Row],[Units]]</f>
        <v>659.24999999999989</v>
      </c>
      <c r="J231" s="24"/>
    </row>
    <row r="232" spans="3:10" x14ac:dyDescent="0.3">
      <c r="C232" s="13" t="s">
        <v>9</v>
      </c>
      <c r="D232" s="13" t="s">
        <v>36</v>
      </c>
      <c r="E232" s="13" t="s">
        <v>32</v>
      </c>
      <c r="F232" s="14">
        <v>2954</v>
      </c>
      <c r="G232" s="15">
        <v>189</v>
      </c>
      <c r="H232" s="33">
        <f>_xlfn.XLOOKUP(Table2[[#This Row],[Product]],products[Product],products[Cost per unit])</f>
        <v>8.65</v>
      </c>
      <c r="I232" s="24">
        <f>Table2[[#This Row],[Cost per Unit]]*Table2[[#This Row],[Units]]</f>
        <v>1634.8500000000001</v>
      </c>
      <c r="J232" s="24"/>
    </row>
    <row r="233" spans="3:10" x14ac:dyDescent="0.3">
      <c r="C233" s="13" t="s">
        <v>7</v>
      </c>
      <c r="D233" s="13" t="s">
        <v>36</v>
      </c>
      <c r="E233" s="13" t="s">
        <v>32</v>
      </c>
      <c r="F233" s="14">
        <v>280</v>
      </c>
      <c r="G233" s="15">
        <v>87</v>
      </c>
      <c r="H233" s="33">
        <f>_xlfn.XLOOKUP(Table2[[#This Row],[Product]],products[Product],products[Cost per unit])</f>
        <v>8.65</v>
      </c>
      <c r="I233" s="24">
        <f>Table2[[#This Row],[Cost per Unit]]*Table2[[#This Row],[Units]]</f>
        <v>752.55000000000007</v>
      </c>
      <c r="J233" s="24"/>
    </row>
    <row r="234" spans="3:10" x14ac:dyDescent="0.3">
      <c r="C234" s="13" t="s">
        <v>41</v>
      </c>
      <c r="D234" s="13" t="s">
        <v>36</v>
      </c>
      <c r="E234" s="13" t="s">
        <v>30</v>
      </c>
      <c r="F234" s="14">
        <v>6118</v>
      </c>
      <c r="G234" s="15">
        <v>174</v>
      </c>
      <c r="H234" s="33">
        <f>_xlfn.XLOOKUP(Table2[[#This Row],[Product]],products[Product],products[Cost per unit])</f>
        <v>14.49</v>
      </c>
      <c r="I234" s="24">
        <f>Table2[[#This Row],[Cost per Unit]]*Table2[[#This Row],[Units]]</f>
        <v>2521.2600000000002</v>
      </c>
      <c r="J234" s="24"/>
    </row>
    <row r="235" spans="3:10" x14ac:dyDescent="0.3">
      <c r="C235" s="13" t="s">
        <v>2</v>
      </c>
      <c r="D235" s="13" t="s">
        <v>39</v>
      </c>
      <c r="E235" s="13" t="s">
        <v>15</v>
      </c>
      <c r="F235" s="14">
        <v>4802</v>
      </c>
      <c r="G235" s="15">
        <v>36</v>
      </c>
      <c r="H235" s="33">
        <f>_xlfn.XLOOKUP(Table2[[#This Row],[Product]],products[Product],products[Cost per unit])</f>
        <v>11.73</v>
      </c>
      <c r="I235" s="24">
        <f>Table2[[#This Row],[Cost per Unit]]*Table2[[#This Row],[Units]]</f>
        <v>422.28000000000003</v>
      </c>
      <c r="J235" s="24"/>
    </row>
    <row r="236" spans="3:10" x14ac:dyDescent="0.3">
      <c r="C236" s="13" t="s">
        <v>9</v>
      </c>
      <c r="D236" s="13" t="s">
        <v>38</v>
      </c>
      <c r="E236" s="13" t="s">
        <v>24</v>
      </c>
      <c r="F236" s="14">
        <v>4137</v>
      </c>
      <c r="G236" s="15">
        <v>60</v>
      </c>
      <c r="H236" s="33">
        <f>_xlfn.XLOOKUP(Table2[[#This Row],[Product]],products[Product],products[Cost per unit])</f>
        <v>4.97</v>
      </c>
      <c r="I236" s="24">
        <f>Table2[[#This Row],[Cost per Unit]]*Table2[[#This Row],[Units]]</f>
        <v>298.2</v>
      </c>
      <c r="J236" s="24"/>
    </row>
    <row r="237" spans="3:10" x14ac:dyDescent="0.3">
      <c r="C237" s="13" t="s">
        <v>3</v>
      </c>
      <c r="D237" s="13" t="s">
        <v>35</v>
      </c>
      <c r="E237" s="13" t="s">
        <v>23</v>
      </c>
      <c r="F237" s="14">
        <v>2023</v>
      </c>
      <c r="G237" s="15">
        <v>78</v>
      </c>
      <c r="H237" s="33">
        <f>_xlfn.XLOOKUP(Table2[[#This Row],[Product]],products[Product],products[Cost per unit])</f>
        <v>6.49</v>
      </c>
      <c r="I237" s="24">
        <f>Table2[[#This Row],[Cost per Unit]]*Table2[[#This Row],[Units]]</f>
        <v>506.22</v>
      </c>
      <c r="J237" s="24"/>
    </row>
    <row r="238" spans="3:10" x14ac:dyDescent="0.3">
      <c r="C238" s="13" t="s">
        <v>9</v>
      </c>
      <c r="D238" s="13" t="s">
        <v>36</v>
      </c>
      <c r="E238" s="13" t="s">
        <v>30</v>
      </c>
      <c r="F238" s="14">
        <v>9051</v>
      </c>
      <c r="G238" s="15">
        <v>57</v>
      </c>
      <c r="H238" s="33">
        <f>_xlfn.XLOOKUP(Table2[[#This Row],[Product]],products[Product],products[Cost per unit])</f>
        <v>14.49</v>
      </c>
      <c r="I238" s="24">
        <f>Table2[[#This Row],[Cost per Unit]]*Table2[[#This Row],[Units]]</f>
        <v>825.93000000000006</v>
      </c>
      <c r="J238" s="24"/>
    </row>
    <row r="239" spans="3:10" x14ac:dyDescent="0.3">
      <c r="C239" s="13" t="s">
        <v>9</v>
      </c>
      <c r="D239" s="13" t="s">
        <v>37</v>
      </c>
      <c r="E239" s="13" t="s">
        <v>28</v>
      </c>
      <c r="F239" s="14">
        <v>2919</v>
      </c>
      <c r="G239" s="15">
        <v>45</v>
      </c>
      <c r="H239" s="33">
        <f>_xlfn.XLOOKUP(Table2[[#This Row],[Product]],products[Product],products[Cost per unit])</f>
        <v>10.38</v>
      </c>
      <c r="I239" s="24">
        <f>Table2[[#This Row],[Cost per Unit]]*Table2[[#This Row],[Units]]</f>
        <v>467.1</v>
      </c>
      <c r="J239" s="24"/>
    </row>
    <row r="240" spans="3:10" x14ac:dyDescent="0.3">
      <c r="C240" s="13" t="s">
        <v>41</v>
      </c>
      <c r="D240" s="13" t="s">
        <v>38</v>
      </c>
      <c r="E240" s="13" t="s">
        <v>22</v>
      </c>
      <c r="F240" s="14">
        <v>5915</v>
      </c>
      <c r="G240" s="15">
        <v>3</v>
      </c>
      <c r="H240" s="33">
        <f>_xlfn.XLOOKUP(Table2[[#This Row],[Product]],products[Product],products[Cost per unit])</f>
        <v>9.77</v>
      </c>
      <c r="I240" s="24">
        <f>Table2[[#This Row],[Cost per Unit]]*Table2[[#This Row],[Units]]</f>
        <v>29.31</v>
      </c>
      <c r="J240" s="24"/>
    </row>
    <row r="241" spans="3:10" x14ac:dyDescent="0.3">
      <c r="C241" s="13" t="s">
        <v>10</v>
      </c>
      <c r="D241" s="13" t="s">
        <v>35</v>
      </c>
      <c r="E241" s="13" t="s">
        <v>15</v>
      </c>
      <c r="F241" s="14">
        <v>2562</v>
      </c>
      <c r="G241" s="15">
        <v>6</v>
      </c>
      <c r="H241" s="33">
        <f>_xlfn.XLOOKUP(Table2[[#This Row],[Product]],products[Product],products[Cost per unit])</f>
        <v>11.73</v>
      </c>
      <c r="I241" s="24">
        <f>Table2[[#This Row],[Cost per Unit]]*Table2[[#This Row],[Units]]</f>
        <v>70.38</v>
      </c>
      <c r="J241" s="24"/>
    </row>
    <row r="242" spans="3:10" x14ac:dyDescent="0.3">
      <c r="C242" s="13" t="s">
        <v>5</v>
      </c>
      <c r="D242" s="13" t="s">
        <v>37</v>
      </c>
      <c r="E242" s="13" t="s">
        <v>25</v>
      </c>
      <c r="F242" s="14">
        <v>8813</v>
      </c>
      <c r="G242" s="15">
        <v>21</v>
      </c>
      <c r="H242" s="33">
        <f>_xlfn.XLOOKUP(Table2[[#This Row],[Product]],products[Product],products[Cost per unit])</f>
        <v>13.15</v>
      </c>
      <c r="I242" s="24">
        <f>Table2[[#This Row],[Cost per Unit]]*Table2[[#This Row],[Units]]</f>
        <v>276.15000000000003</v>
      </c>
      <c r="J242" s="24"/>
    </row>
    <row r="243" spans="3:10" x14ac:dyDescent="0.3">
      <c r="C243" s="13" t="s">
        <v>5</v>
      </c>
      <c r="D243" s="13" t="s">
        <v>36</v>
      </c>
      <c r="E243" s="13" t="s">
        <v>18</v>
      </c>
      <c r="F243" s="14">
        <v>6111</v>
      </c>
      <c r="G243" s="15">
        <v>3</v>
      </c>
      <c r="H243" s="33">
        <f>_xlfn.XLOOKUP(Table2[[#This Row],[Product]],products[Product],products[Cost per unit])</f>
        <v>6.47</v>
      </c>
      <c r="I243" s="24">
        <f>Table2[[#This Row],[Cost per Unit]]*Table2[[#This Row],[Units]]</f>
        <v>19.41</v>
      </c>
      <c r="J243" s="24"/>
    </row>
    <row r="244" spans="3:10" x14ac:dyDescent="0.3">
      <c r="C244" s="13" t="s">
        <v>8</v>
      </c>
      <c r="D244" s="13" t="s">
        <v>34</v>
      </c>
      <c r="E244" s="13" t="s">
        <v>31</v>
      </c>
      <c r="F244" s="14">
        <v>3507</v>
      </c>
      <c r="G244" s="15">
        <v>288</v>
      </c>
      <c r="H244" s="33">
        <f>_xlfn.XLOOKUP(Table2[[#This Row],[Product]],products[Product],products[Cost per unit])</f>
        <v>5.79</v>
      </c>
      <c r="I244" s="24">
        <f>Table2[[#This Row],[Cost per Unit]]*Table2[[#This Row],[Units]]</f>
        <v>1667.52</v>
      </c>
      <c r="J244" s="24"/>
    </row>
    <row r="245" spans="3:10" x14ac:dyDescent="0.3">
      <c r="C245" s="13" t="s">
        <v>6</v>
      </c>
      <c r="D245" s="13" t="s">
        <v>36</v>
      </c>
      <c r="E245" s="13" t="s">
        <v>13</v>
      </c>
      <c r="F245" s="14">
        <v>4319</v>
      </c>
      <c r="G245" s="15">
        <v>30</v>
      </c>
      <c r="H245" s="33">
        <f>_xlfn.XLOOKUP(Table2[[#This Row],[Product]],products[Product],products[Cost per unit])</f>
        <v>9.33</v>
      </c>
      <c r="I245" s="24">
        <f>Table2[[#This Row],[Cost per Unit]]*Table2[[#This Row],[Units]]</f>
        <v>279.89999999999998</v>
      </c>
      <c r="J245" s="24"/>
    </row>
    <row r="246" spans="3:10" x14ac:dyDescent="0.3">
      <c r="C246" s="13" t="s">
        <v>40</v>
      </c>
      <c r="D246" s="13" t="s">
        <v>38</v>
      </c>
      <c r="E246" s="13" t="s">
        <v>26</v>
      </c>
      <c r="F246" s="14">
        <v>609</v>
      </c>
      <c r="G246" s="15">
        <v>87</v>
      </c>
      <c r="H246" s="33">
        <f>_xlfn.XLOOKUP(Table2[[#This Row],[Product]],products[Product],products[Cost per unit])</f>
        <v>5.6</v>
      </c>
      <c r="I246" s="24">
        <f>Table2[[#This Row],[Cost per Unit]]*Table2[[#This Row],[Units]]</f>
        <v>487.2</v>
      </c>
      <c r="J246" s="24"/>
    </row>
    <row r="247" spans="3:10" x14ac:dyDescent="0.3">
      <c r="C247" s="13" t="s">
        <v>40</v>
      </c>
      <c r="D247" s="13" t="s">
        <v>39</v>
      </c>
      <c r="E247" s="13" t="s">
        <v>27</v>
      </c>
      <c r="F247" s="14">
        <v>6370</v>
      </c>
      <c r="G247" s="15">
        <v>30</v>
      </c>
      <c r="H247" s="33">
        <f>_xlfn.XLOOKUP(Table2[[#This Row],[Product]],products[Product],products[Cost per unit])</f>
        <v>16.73</v>
      </c>
      <c r="I247" s="24">
        <f>Table2[[#This Row],[Cost per Unit]]*Table2[[#This Row],[Units]]</f>
        <v>501.90000000000003</v>
      </c>
      <c r="J247" s="24"/>
    </row>
    <row r="248" spans="3:10" x14ac:dyDescent="0.3">
      <c r="C248" s="13" t="s">
        <v>5</v>
      </c>
      <c r="D248" s="13" t="s">
        <v>38</v>
      </c>
      <c r="E248" s="13" t="s">
        <v>19</v>
      </c>
      <c r="F248" s="14">
        <v>5474</v>
      </c>
      <c r="G248" s="15">
        <v>168</v>
      </c>
      <c r="H248" s="33">
        <f>_xlfn.XLOOKUP(Table2[[#This Row],[Product]],products[Product],products[Cost per unit])</f>
        <v>7.64</v>
      </c>
      <c r="I248" s="24">
        <f>Table2[[#This Row],[Cost per Unit]]*Table2[[#This Row],[Units]]</f>
        <v>1283.52</v>
      </c>
      <c r="J248" s="24"/>
    </row>
    <row r="249" spans="3:10" x14ac:dyDescent="0.3">
      <c r="C249" s="13" t="s">
        <v>40</v>
      </c>
      <c r="D249" s="13" t="s">
        <v>36</v>
      </c>
      <c r="E249" s="13" t="s">
        <v>27</v>
      </c>
      <c r="F249" s="14">
        <v>3164</v>
      </c>
      <c r="G249" s="15">
        <v>306</v>
      </c>
      <c r="H249" s="33">
        <f>_xlfn.XLOOKUP(Table2[[#This Row],[Product]],products[Product],products[Cost per unit])</f>
        <v>16.73</v>
      </c>
      <c r="I249" s="24">
        <f>Table2[[#This Row],[Cost per Unit]]*Table2[[#This Row],[Units]]</f>
        <v>5119.38</v>
      </c>
      <c r="J249" s="24"/>
    </row>
    <row r="250" spans="3:10" x14ac:dyDescent="0.3">
      <c r="C250" s="13" t="s">
        <v>6</v>
      </c>
      <c r="D250" s="13" t="s">
        <v>35</v>
      </c>
      <c r="E250" s="13" t="s">
        <v>4</v>
      </c>
      <c r="F250" s="14">
        <v>1302</v>
      </c>
      <c r="G250" s="15">
        <v>402</v>
      </c>
      <c r="H250" s="33">
        <f>_xlfn.XLOOKUP(Table2[[#This Row],[Product]],products[Product],products[Cost per unit])</f>
        <v>11.88</v>
      </c>
      <c r="I250" s="24">
        <f>Table2[[#This Row],[Cost per Unit]]*Table2[[#This Row],[Units]]</f>
        <v>4775.76</v>
      </c>
      <c r="J250" s="24"/>
    </row>
    <row r="251" spans="3:10" x14ac:dyDescent="0.3">
      <c r="C251" s="13" t="s">
        <v>3</v>
      </c>
      <c r="D251" s="13" t="s">
        <v>37</v>
      </c>
      <c r="E251" s="13" t="s">
        <v>28</v>
      </c>
      <c r="F251" s="14">
        <v>7308</v>
      </c>
      <c r="G251" s="15">
        <v>327</v>
      </c>
      <c r="H251" s="33">
        <f>_xlfn.XLOOKUP(Table2[[#This Row],[Product]],products[Product],products[Cost per unit])</f>
        <v>10.38</v>
      </c>
      <c r="I251" s="24">
        <f>Table2[[#This Row],[Cost per Unit]]*Table2[[#This Row],[Units]]</f>
        <v>3394.26</v>
      </c>
      <c r="J251" s="24"/>
    </row>
    <row r="252" spans="3:10" x14ac:dyDescent="0.3">
      <c r="C252" s="13" t="s">
        <v>40</v>
      </c>
      <c r="D252" s="13" t="s">
        <v>37</v>
      </c>
      <c r="E252" s="13" t="s">
        <v>27</v>
      </c>
      <c r="F252" s="14">
        <v>6132</v>
      </c>
      <c r="G252" s="15">
        <v>93</v>
      </c>
      <c r="H252" s="33">
        <f>_xlfn.XLOOKUP(Table2[[#This Row],[Product]],products[Product],products[Cost per unit])</f>
        <v>16.73</v>
      </c>
      <c r="I252" s="24">
        <f>Table2[[#This Row],[Cost per Unit]]*Table2[[#This Row],[Units]]</f>
        <v>1555.89</v>
      </c>
      <c r="J252" s="24"/>
    </row>
    <row r="253" spans="3:10" x14ac:dyDescent="0.3">
      <c r="C253" s="13" t="s">
        <v>10</v>
      </c>
      <c r="D253" s="13" t="s">
        <v>35</v>
      </c>
      <c r="E253" s="13" t="s">
        <v>14</v>
      </c>
      <c r="F253" s="14">
        <v>3472</v>
      </c>
      <c r="G253" s="15">
        <v>96</v>
      </c>
      <c r="H253" s="33">
        <f>_xlfn.XLOOKUP(Table2[[#This Row],[Product]],products[Product],products[Cost per unit])</f>
        <v>11.7</v>
      </c>
      <c r="I253" s="24">
        <f>Table2[[#This Row],[Cost per Unit]]*Table2[[#This Row],[Units]]</f>
        <v>1123.1999999999998</v>
      </c>
      <c r="J253" s="24"/>
    </row>
    <row r="254" spans="3:10" x14ac:dyDescent="0.3">
      <c r="C254" s="13" t="s">
        <v>8</v>
      </c>
      <c r="D254" s="13" t="s">
        <v>39</v>
      </c>
      <c r="E254" s="13" t="s">
        <v>18</v>
      </c>
      <c r="F254" s="14">
        <v>9660</v>
      </c>
      <c r="G254" s="15">
        <v>27</v>
      </c>
      <c r="H254" s="33">
        <f>_xlfn.XLOOKUP(Table2[[#This Row],[Product]],products[Product],products[Cost per unit])</f>
        <v>6.47</v>
      </c>
      <c r="I254" s="24">
        <f>Table2[[#This Row],[Cost per Unit]]*Table2[[#This Row],[Units]]</f>
        <v>174.69</v>
      </c>
      <c r="J254" s="24"/>
    </row>
    <row r="255" spans="3:10" x14ac:dyDescent="0.3">
      <c r="C255" s="13" t="s">
        <v>9</v>
      </c>
      <c r="D255" s="13" t="s">
        <v>38</v>
      </c>
      <c r="E255" s="13" t="s">
        <v>26</v>
      </c>
      <c r="F255" s="14">
        <v>2436</v>
      </c>
      <c r="G255" s="15">
        <v>99</v>
      </c>
      <c r="H255" s="33">
        <f>_xlfn.XLOOKUP(Table2[[#This Row],[Product]],products[Product],products[Cost per unit])</f>
        <v>5.6</v>
      </c>
      <c r="I255" s="24">
        <f>Table2[[#This Row],[Cost per Unit]]*Table2[[#This Row],[Units]]</f>
        <v>554.4</v>
      </c>
      <c r="J255" s="24"/>
    </row>
    <row r="256" spans="3:10" x14ac:dyDescent="0.3">
      <c r="C256" s="13" t="s">
        <v>9</v>
      </c>
      <c r="D256" s="13" t="s">
        <v>38</v>
      </c>
      <c r="E256" s="13" t="s">
        <v>33</v>
      </c>
      <c r="F256" s="14">
        <v>9506</v>
      </c>
      <c r="G256" s="15">
        <v>87</v>
      </c>
      <c r="H256" s="33">
        <f>_xlfn.XLOOKUP(Table2[[#This Row],[Product]],products[Product],products[Cost per unit])</f>
        <v>12.37</v>
      </c>
      <c r="I256" s="24">
        <f>Table2[[#This Row],[Cost per Unit]]*Table2[[#This Row],[Units]]</f>
        <v>1076.1899999999998</v>
      </c>
      <c r="J256" s="24"/>
    </row>
    <row r="257" spans="3:10" x14ac:dyDescent="0.3">
      <c r="C257" s="13" t="s">
        <v>10</v>
      </c>
      <c r="D257" s="13" t="s">
        <v>37</v>
      </c>
      <c r="E257" s="13" t="s">
        <v>21</v>
      </c>
      <c r="F257" s="14">
        <v>245</v>
      </c>
      <c r="G257" s="15">
        <v>288</v>
      </c>
      <c r="H257" s="33">
        <f>_xlfn.XLOOKUP(Table2[[#This Row],[Product]],products[Product],products[Cost per unit])</f>
        <v>9</v>
      </c>
      <c r="I257" s="24">
        <f>Table2[[#This Row],[Cost per Unit]]*Table2[[#This Row],[Units]]</f>
        <v>2592</v>
      </c>
      <c r="J257" s="24"/>
    </row>
    <row r="258" spans="3:10" x14ac:dyDescent="0.3">
      <c r="C258" s="13" t="s">
        <v>8</v>
      </c>
      <c r="D258" s="13" t="s">
        <v>35</v>
      </c>
      <c r="E258" s="13" t="s">
        <v>20</v>
      </c>
      <c r="F258" s="14">
        <v>2702</v>
      </c>
      <c r="G258" s="15">
        <v>363</v>
      </c>
      <c r="H258" s="33">
        <f>_xlfn.XLOOKUP(Table2[[#This Row],[Product]],products[Product],products[Cost per unit])</f>
        <v>10.62</v>
      </c>
      <c r="I258" s="24">
        <f>Table2[[#This Row],[Cost per Unit]]*Table2[[#This Row],[Units]]</f>
        <v>3855.0599999999995</v>
      </c>
      <c r="J258" s="24"/>
    </row>
    <row r="259" spans="3:10" x14ac:dyDescent="0.3">
      <c r="C259" s="13" t="s">
        <v>10</v>
      </c>
      <c r="D259" s="13" t="s">
        <v>34</v>
      </c>
      <c r="E259" s="13" t="s">
        <v>17</v>
      </c>
      <c r="F259" s="14">
        <v>700</v>
      </c>
      <c r="G259" s="15">
        <v>87</v>
      </c>
      <c r="H259" s="33">
        <f>_xlfn.XLOOKUP(Table2[[#This Row],[Product]],products[Product],products[Cost per unit])</f>
        <v>3.11</v>
      </c>
      <c r="I259" s="24">
        <f>Table2[[#This Row],[Cost per Unit]]*Table2[[#This Row],[Units]]</f>
        <v>270.57</v>
      </c>
      <c r="J259" s="24"/>
    </row>
    <row r="260" spans="3:10" x14ac:dyDescent="0.3">
      <c r="C260" s="13" t="s">
        <v>6</v>
      </c>
      <c r="D260" s="13" t="s">
        <v>34</v>
      </c>
      <c r="E260" s="13" t="s">
        <v>17</v>
      </c>
      <c r="F260" s="14">
        <v>3759</v>
      </c>
      <c r="G260" s="15">
        <v>150</v>
      </c>
      <c r="H260" s="33">
        <f>_xlfn.XLOOKUP(Table2[[#This Row],[Product]],products[Product],products[Cost per unit])</f>
        <v>3.11</v>
      </c>
      <c r="I260" s="24">
        <f>Table2[[#This Row],[Cost per Unit]]*Table2[[#This Row],[Units]]</f>
        <v>466.5</v>
      </c>
      <c r="J260" s="24"/>
    </row>
    <row r="261" spans="3:10" x14ac:dyDescent="0.3">
      <c r="C261" s="13" t="s">
        <v>2</v>
      </c>
      <c r="D261" s="13" t="s">
        <v>35</v>
      </c>
      <c r="E261" s="13" t="s">
        <v>17</v>
      </c>
      <c r="F261" s="14">
        <v>1589</v>
      </c>
      <c r="G261" s="15">
        <v>303</v>
      </c>
      <c r="H261" s="33">
        <f>_xlfn.XLOOKUP(Table2[[#This Row],[Product]],products[Product],products[Cost per unit])</f>
        <v>3.11</v>
      </c>
      <c r="I261" s="24">
        <f>Table2[[#This Row],[Cost per Unit]]*Table2[[#This Row],[Units]]</f>
        <v>942.32999999999993</v>
      </c>
      <c r="J261" s="24"/>
    </row>
    <row r="262" spans="3:10" x14ac:dyDescent="0.3">
      <c r="C262" s="13" t="s">
        <v>7</v>
      </c>
      <c r="D262" s="13" t="s">
        <v>35</v>
      </c>
      <c r="E262" s="13" t="s">
        <v>28</v>
      </c>
      <c r="F262" s="14">
        <v>5194</v>
      </c>
      <c r="G262" s="15">
        <v>288</v>
      </c>
      <c r="H262" s="33">
        <f>_xlfn.XLOOKUP(Table2[[#This Row],[Product]],products[Product],products[Cost per unit])</f>
        <v>10.38</v>
      </c>
      <c r="I262" s="24">
        <f>Table2[[#This Row],[Cost per Unit]]*Table2[[#This Row],[Units]]</f>
        <v>2989.44</v>
      </c>
      <c r="J262" s="24"/>
    </row>
    <row r="263" spans="3:10" x14ac:dyDescent="0.3">
      <c r="C263" s="13" t="s">
        <v>10</v>
      </c>
      <c r="D263" s="13" t="s">
        <v>36</v>
      </c>
      <c r="E263" s="13" t="s">
        <v>13</v>
      </c>
      <c r="F263" s="14">
        <v>945</v>
      </c>
      <c r="G263" s="15">
        <v>75</v>
      </c>
      <c r="H263" s="33">
        <f>_xlfn.XLOOKUP(Table2[[#This Row],[Product]],products[Product],products[Cost per unit])</f>
        <v>9.33</v>
      </c>
      <c r="I263" s="24">
        <f>Table2[[#This Row],[Cost per Unit]]*Table2[[#This Row],[Units]]</f>
        <v>699.75</v>
      </c>
      <c r="J263" s="24"/>
    </row>
    <row r="264" spans="3:10" x14ac:dyDescent="0.3">
      <c r="C264" s="13" t="s">
        <v>40</v>
      </c>
      <c r="D264" s="13" t="s">
        <v>38</v>
      </c>
      <c r="E264" s="13" t="s">
        <v>31</v>
      </c>
      <c r="F264" s="14">
        <v>1988</v>
      </c>
      <c r="G264" s="15">
        <v>39</v>
      </c>
      <c r="H264" s="33">
        <f>_xlfn.XLOOKUP(Table2[[#This Row],[Product]],products[Product],products[Cost per unit])</f>
        <v>5.79</v>
      </c>
      <c r="I264" s="24">
        <f>Table2[[#This Row],[Cost per Unit]]*Table2[[#This Row],[Units]]</f>
        <v>225.81</v>
      </c>
      <c r="J264" s="24"/>
    </row>
    <row r="265" spans="3:10" x14ac:dyDescent="0.3">
      <c r="C265" s="13" t="s">
        <v>6</v>
      </c>
      <c r="D265" s="13" t="s">
        <v>34</v>
      </c>
      <c r="E265" s="13" t="s">
        <v>32</v>
      </c>
      <c r="F265" s="14">
        <v>6734</v>
      </c>
      <c r="G265" s="15">
        <v>123</v>
      </c>
      <c r="H265" s="33">
        <f>_xlfn.XLOOKUP(Table2[[#This Row],[Product]],products[Product],products[Cost per unit])</f>
        <v>8.65</v>
      </c>
      <c r="I265" s="24">
        <f>Table2[[#This Row],[Cost per Unit]]*Table2[[#This Row],[Units]]</f>
        <v>1063.95</v>
      </c>
      <c r="J265" s="24"/>
    </row>
    <row r="266" spans="3:10" x14ac:dyDescent="0.3">
      <c r="C266" s="13" t="s">
        <v>40</v>
      </c>
      <c r="D266" s="13" t="s">
        <v>36</v>
      </c>
      <c r="E266" s="13" t="s">
        <v>4</v>
      </c>
      <c r="F266" s="14">
        <v>217</v>
      </c>
      <c r="G266" s="15">
        <v>36</v>
      </c>
      <c r="H266" s="33">
        <f>_xlfn.XLOOKUP(Table2[[#This Row],[Product]],products[Product],products[Cost per unit])</f>
        <v>11.88</v>
      </c>
      <c r="I266" s="24">
        <f>Table2[[#This Row],[Cost per Unit]]*Table2[[#This Row],[Units]]</f>
        <v>427.68</v>
      </c>
      <c r="J266" s="24"/>
    </row>
    <row r="267" spans="3:10" x14ac:dyDescent="0.3">
      <c r="C267" s="13" t="s">
        <v>5</v>
      </c>
      <c r="D267" s="13" t="s">
        <v>34</v>
      </c>
      <c r="E267" s="13" t="s">
        <v>22</v>
      </c>
      <c r="F267" s="14">
        <v>6279</v>
      </c>
      <c r="G267" s="15">
        <v>237</v>
      </c>
      <c r="H267" s="33">
        <f>_xlfn.XLOOKUP(Table2[[#This Row],[Product]],products[Product],products[Cost per unit])</f>
        <v>9.77</v>
      </c>
      <c r="I267" s="24">
        <f>Table2[[#This Row],[Cost per Unit]]*Table2[[#This Row],[Units]]</f>
        <v>2315.4899999999998</v>
      </c>
      <c r="J267" s="24"/>
    </row>
    <row r="268" spans="3:10" x14ac:dyDescent="0.3">
      <c r="C268" s="13" t="s">
        <v>40</v>
      </c>
      <c r="D268" s="13" t="s">
        <v>36</v>
      </c>
      <c r="E268" s="13" t="s">
        <v>13</v>
      </c>
      <c r="F268" s="14">
        <v>4424</v>
      </c>
      <c r="G268" s="15">
        <v>201</v>
      </c>
      <c r="H268" s="33">
        <f>_xlfn.XLOOKUP(Table2[[#This Row],[Product]],products[Product],products[Cost per unit])</f>
        <v>9.33</v>
      </c>
      <c r="I268" s="24">
        <f>Table2[[#This Row],[Cost per Unit]]*Table2[[#This Row],[Units]]</f>
        <v>1875.33</v>
      </c>
      <c r="J268" s="24"/>
    </row>
    <row r="269" spans="3:10" x14ac:dyDescent="0.3">
      <c r="C269" s="13" t="s">
        <v>2</v>
      </c>
      <c r="D269" s="13" t="s">
        <v>36</v>
      </c>
      <c r="E269" s="13" t="s">
        <v>17</v>
      </c>
      <c r="F269" s="14">
        <v>189</v>
      </c>
      <c r="G269" s="15">
        <v>48</v>
      </c>
      <c r="H269" s="33">
        <f>_xlfn.XLOOKUP(Table2[[#This Row],[Product]],products[Product],products[Cost per unit])</f>
        <v>3.11</v>
      </c>
      <c r="I269" s="24">
        <f>Table2[[#This Row],[Cost per Unit]]*Table2[[#This Row],[Units]]</f>
        <v>149.28</v>
      </c>
      <c r="J269" s="24"/>
    </row>
    <row r="270" spans="3:10" x14ac:dyDescent="0.3">
      <c r="C270" s="13" t="s">
        <v>5</v>
      </c>
      <c r="D270" s="13" t="s">
        <v>35</v>
      </c>
      <c r="E270" s="13" t="s">
        <v>22</v>
      </c>
      <c r="F270" s="14">
        <v>490</v>
      </c>
      <c r="G270" s="15">
        <v>84</v>
      </c>
      <c r="H270" s="33">
        <f>_xlfn.XLOOKUP(Table2[[#This Row],[Product]],products[Product],products[Cost per unit])</f>
        <v>9.77</v>
      </c>
      <c r="I270" s="24">
        <f>Table2[[#This Row],[Cost per Unit]]*Table2[[#This Row],[Units]]</f>
        <v>820.68</v>
      </c>
      <c r="J270" s="24"/>
    </row>
    <row r="271" spans="3:10" x14ac:dyDescent="0.3">
      <c r="C271" s="13" t="s">
        <v>8</v>
      </c>
      <c r="D271" s="13" t="s">
        <v>37</v>
      </c>
      <c r="E271" s="13" t="s">
        <v>21</v>
      </c>
      <c r="F271" s="14">
        <v>434</v>
      </c>
      <c r="G271" s="15">
        <v>87</v>
      </c>
      <c r="H271" s="33">
        <f>_xlfn.XLOOKUP(Table2[[#This Row],[Product]],products[Product],products[Cost per unit])</f>
        <v>9</v>
      </c>
      <c r="I271" s="24">
        <f>Table2[[#This Row],[Cost per Unit]]*Table2[[#This Row],[Units]]</f>
        <v>783</v>
      </c>
      <c r="J271" s="24"/>
    </row>
    <row r="272" spans="3:10" x14ac:dyDescent="0.3">
      <c r="C272" s="13" t="s">
        <v>7</v>
      </c>
      <c r="D272" s="13" t="s">
        <v>38</v>
      </c>
      <c r="E272" s="13" t="s">
        <v>30</v>
      </c>
      <c r="F272" s="14">
        <v>10129</v>
      </c>
      <c r="G272" s="15">
        <v>312</v>
      </c>
      <c r="H272" s="33">
        <f>_xlfn.XLOOKUP(Table2[[#This Row],[Product]],products[Product],products[Cost per unit])</f>
        <v>14.49</v>
      </c>
      <c r="I272" s="24">
        <f>Table2[[#This Row],[Cost per Unit]]*Table2[[#This Row],[Units]]</f>
        <v>4520.88</v>
      </c>
      <c r="J272" s="24"/>
    </row>
    <row r="273" spans="3:10" x14ac:dyDescent="0.3">
      <c r="C273" s="13" t="s">
        <v>3</v>
      </c>
      <c r="D273" s="13" t="s">
        <v>39</v>
      </c>
      <c r="E273" s="13" t="s">
        <v>28</v>
      </c>
      <c r="F273" s="14">
        <v>1652</v>
      </c>
      <c r="G273" s="15">
        <v>102</v>
      </c>
      <c r="H273" s="33">
        <f>_xlfn.XLOOKUP(Table2[[#This Row],[Product]],products[Product],products[Cost per unit])</f>
        <v>10.38</v>
      </c>
      <c r="I273" s="24">
        <f>Table2[[#This Row],[Cost per Unit]]*Table2[[#This Row],[Units]]</f>
        <v>1058.76</v>
      </c>
      <c r="J273" s="24"/>
    </row>
    <row r="274" spans="3:10" x14ac:dyDescent="0.3">
      <c r="C274" s="13" t="s">
        <v>8</v>
      </c>
      <c r="D274" s="13" t="s">
        <v>38</v>
      </c>
      <c r="E274" s="13" t="s">
        <v>21</v>
      </c>
      <c r="F274" s="14">
        <v>6433</v>
      </c>
      <c r="G274" s="15">
        <v>78</v>
      </c>
      <c r="H274" s="33">
        <f>_xlfn.XLOOKUP(Table2[[#This Row],[Product]],products[Product],products[Cost per unit])</f>
        <v>9</v>
      </c>
      <c r="I274" s="24">
        <f>Table2[[#This Row],[Cost per Unit]]*Table2[[#This Row],[Units]]</f>
        <v>702</v>
      </c>
      <c r="J274" s="24"/>
    </row>
    <row r="275" spans="3:10" x14ac:dyDescent="0.3">
      <c r="C275" s="13" t="s">
        <v>3</v>
      </c>
      <c r="D275" s="13" t="s">
        <v>34</v>
      </c>
      <c r="E275" s="13" t="s">
        <v>23</v>
      </c>
      <c r="F275" s="14">
        <v>2212</v>
      </c>
      <c r="G275" s="15">
        <v>117</v>
      </c>
      <c r="H275" s="33">
        <f>_xlfn.XLOOKUP(Table2[[#This Row],[Product]],products[Product],products[Cost per unit])</f>
        <v>6.49</v>
      </c>
      <c r="I275" s="24">
        <f>Table2[[#This Row],[Cost per Unit]]*Table2[[#This Row],[Units]]</f>
        <v>759.33</v>
      </c>
      <c r="J275" s="24"/>
    </row>
    <row r="276" spans="3:10" x14ac:dyDescent="0.3">
      <c r="C276" s="13" t="s">
        <v>41</v>
      </c>
      <c r="D276" s="13" t="s">
        <v>35</v>
      </c>
      <c r="E276" s="13" t="s">
        <v>19</v>
      </c>
      <c r="F276" s="14">
        <v>609</v>
      </c>
      <c r="G276" s="15">
        <v>99</v>
      </c>
      <c r="H276" s="33">
        <f>_xlfn.XLOOKUP(Table2[[#This Row],[Product]],products[Product],products[Cost per unit])</f>
        <v>7.64</v>
      </c>
      <c r="I276" s="24">
        <f>Table2[[#This Row],[Cost per Unit]]*Table2[[#This Row],[Units]]</f>
        <v>756.36</v>
      </c>
      <c r="J276" s="24"/>
    </row>
    <row r="277" spans="3:10" x14ac:dyDescent="0.3">
      <c r="C277" s="13" t="s">
        <v>40</v>
      </c>
      <c r="D277" s="13" t="s">
        <v>35</v>
      </c>
      <c r="E277" s="13" t="s">
        <v>24</v>
      </c>
      <c r="F277" s="14">
        <v>1638</v>
      </c>
      <c r="G277" s="15">
        <v>48</v>
      </c>
      <c r="H277" s="33">
        <f>_xlfn.XLOOKUP(Table2[[#This Row],[Product]],products[Product],products[Cost per unit])</f>
        <v>4.97</v>
      </c>
      <c r="I277" s="24">
        <f>Table2[[#This Row],[Cost per Unit]]*Table2[[#This Row],[Units]]</f>
        <v>238.56</v>
      </c>
      <c r="J277" s="24"/>
    </row>
    <row r="278" spans="3:10" x14ac:dyDescent="0.3">
      <c r="C278" s="13" t="s">
        <v>7</v>
      </c>
      <c r="D278" s="13" t="s">
        <v>34</v>
      </c>
      <c r="E278" s="13" t="s">
        <v>15</v>
      </c>
      <c r="F278" s="14">
        <v>3829</v>
      </c>
      <c r="G278" s="15">
        <v>24</v>
      </c>
      <c r="H278" s="33">
        <f>_xlfn.XLOOKUP(Table2[[#This Row],[Product]],products[Product],products[Cost per unit])</f>
        <v>11.73</v>
      </c>
      <c r="I278" s="24">
        <f>Table2[[#This Row],[Cost per Unit]]*Table2[[#This Row],[Units]]</f>
        <v>281.52</v>
      </c>
      <c r="J278" s="24"/>
    </row>
    <row r="279" spans="3:10" x14ac:dyDescent="0.3">
      <c r="C279" s="13" t="s">
        <v>40</v>
      </c>
      <c r="D279" s="13" t="s">
        <v>39</v>
      </c>
      <c r="E279" s="13" t="s">
        <v>15</v>
      </c>
      <c r="F279" s="14">
        <v>5775</v>
      </c>
      <c r="G279" s="15">
        <v>42</v>
      </c>
      <c r="H279" s="33">
        <f>_xlfn.XLOOKUP(Table2[[#This Row],[Product]],products[Product],products[Cost per unit])</f>
        <v>11.73</v>
      </c>
      <c r="I279" s="24">
        <f>Table2[[#This Row],[Cost per Unit]]*Table2[[#This Row],[Units]]</f>
        <v>492.66</v>
      </c>
      <c r="J279" s="24"/>
    </row>
    <row r="280" spans="3:10" x14ac:dyDescent="0.3">
      <c r="C280" s="13" t="s">
        <v>6</v>
      </c>
      <c r="D280" s="13" t="s">
        <v>35</v>
      </c>
      <c r="E280" s="13" t="s">
        <v>20</v>
      </c>
      <c r="F280" s="14">
        <v>1071</v>
      </c>
      <c r="G280" s="15">
        <v>270</v>
      </c>
      <c r="H280" s="33">
        <f>_xlfn.XLOOKUP(Table2[[#This Row],[Product]],products[Product],products[Cost per unit])</f>
        <v>10.62</v>
      </c>
      <c r="I280" s="24">
        <f>Table2[[#This Row],[Cost per Unit]]*Table2[[#This Row],[Units]]</f>
        <v>2867.3999999999996</v>
      </c>
      <c r="J280" s="24"/>
    </row>
    <row r="281" spans="3:10" x14ac:dyDescent="0.3">
      <c r="C281" s="13" t="s">
        <v>8</v>
      </c>
      <c r="D281" s="13" t="s">
        <v>36</v>
      </c>
      <c r="E281" s="13" t="s">
        <v>23</v>
      </c>
      <c r="F281" s="14">
        <v>5019</v>
      </c>
      <c r="G281" s="15">
        <v>150</v>
      </c>
      <c r="H281" s="33">
        <f>_xlfn.XLOOKUP(Table2[[#This Row],[Product]],products[Product],products[Cost per unit])</f>
        <v>6.49</v>
      </c>
      <c r="I281" s="24">
        <f>Table2[[#This Row],[Cost per Unit]]*Table2[[#This Row],[Units]]</f>
        <v>973.5</v>
      </c>
      <c r="J281" s="24"/>
    </row>
    <row r="282" spans="3:10" x14ac:dyDescent="0.3">
      <c r="C282" s="13" t="s">
        <v>2</v>
      </c>
      <c r="D282" s="13" t="s">
        <v>37</v>
      </c>
      <c r="E282" s="13" t="s">
        <v>15</v>
      </c>
      <c r="F282" s="14">
        <v>2863</v>
      </c>
      <c r="G282" s="15">
        <v>42</v>
      </c>
      <c r="H282" s="33">
        <f>_xlfn.XLOOKUP(Table2[[#This Row],[Product]],products[Product],products[Cost per unit])</f>
        <v>11.73</v>
      </c>
      <c r="I282" s="24">
        <f>Table2[[#This Row],[Cost per Unit]]*Table2[[#This Row],[Units]]</f>
        <v>492.66</v>
      </c>
      <c r="J282" s="24"/>
    </row>
    <row r="283" spans="3:10" x14ac:dyDescent="0.3">
      <c r="C283" s="13" t="s">
        <v>40</v>
      </c>
      <c r="D283" s="13" t="s">
        <v>35</v>
      </c>
      <c r="E283" s="13" t="s">
        <v>29</v>
      </c>
      <c r="F283" s="14">
        <v>1617</v>
      </c>
      <c r="G283" s="15">
        <v>126</v>
      </c>
      <c r="H283" s="33">
        <f>_xlfn.XLOOKUP(Table2[[#This Row],[Product]],products[Product],products[Cost per unit])</f>
        <v>7.16</v>
      </c>
      <c r="I283" s="24">
        <f>Table2[[#This Row],[Cost per Unit]]*Table2[[#This Row],[Units]]</f>
        <v>902.16</v>
      </c>
      <c r="J283" s="24"/>
    </row>
    <row r="284" spans="3:10" x14ac:dyDescent="0.3">
      <c r="C284" s="13" t="s">
        <v>6</v>
      </c>
      <c r="D284" s="13" t="s">
        <v>37</v>
      </c>
      <c r="E284" s="13" t="s">
        <v>26</v>
      </c>
      <c r="F284" s="14">
        <v>6818</v>
      </c>
      <c r="G284" s="15">
        <v>6</v>
      </c>
      <c r="H284" s="33">
        <f>_xlfn.XLOOKUP(Table2[[#This Row],[Product]],products[Product],products[Cost per unit])</f>
        <v>5.6</v>
      </c>
      <c r="I284" s="24">
        <f>Table2[[#This Row],[Cost per Unit]]*Table2[[#This Row],[Units]]</f>
        <v>33.599999999999994</v>
      </c>
      <c r="J284" s="24"/>
    </row>
    <row r="285" spans="3:10" x14ac:dyDescent="0.3">
      <c r="C285" s="13" t="s">
        <v>3</v>
      </c>
      <c r="D285" s="13" t="s">
        <v>35</v>
      </c>
      <c r="E285" s="13" t="s">
        <v>15</v>
      </c>
      <c r="F285" s="14">
        <v>6657</v>
      </c>
      <c r="G285" s="15">
        <v>276</v>
      </c>
      <c r="H285" s="33">
        <f>_xlfn.XLOOKUP(Table2[[#This Row],[Product]],products[Product],products[Cost per unit])</f>
        <v>11.73</v>
      </c>
      <c r="I285" s="24">
        <f>Table2[[#This Row],[Cost per Unit]]*Table2[[#This Row],[Units]]</f>
        <v>3237.48</v>
      </c>
      <c r="J285" s="24"/>
    </row>
    <row r="286" spans="3:10" x14ac:dyDescent="0.3">
      <c r="C286" s="13" t="s">
        <v>3</v>
      </c>
      <c r="D286" s="13" t="s">
        <v>34</v>
      </c>
      <c r="E286" s="13" t="s">
        <v>17</v>
      </c>
      <c r="F286" s="14">
        <v>2919</v>
      </c>
      <c r="G286" s="15">
        <v>93</v>
      </c>
      <c r="H286" s="33">
        <f>_xlfn.XLOOKUP(Table2[[#This Row],[Product]],products[Product],products[Cost per unit])</f>
        <v>3.11</v>
      </c>
      <c r="I286" s="24">
        <f>Table2[[#This Row],[Cost per Unit]]*Table2[[#This Row],[Units]]</f>
        <v>289.22999999999996</v>
      </c>
      <c r="J286" s="24"/>
    </row>
    <row r="287" spans="3:10" x14ac:dyDescent="0.3">
      <c r="C287" s="13" t="s">
        <v>2</v>
      </c>
      <c r="D287" s="13" t="s">
        <v>36</v>
      </c>
      <c r="E287" s="13" t="s">
        <v>31</v>
      </c>
      <c r="F287" s="14">
        <v>3094</v>
      </c>
      <c r="G287" s="15">
        <v>246</v>
      </c>
      <c r="H287" s="33">
        <f>_xlfn.XLOOKUP(Table2[[#This Row],[Product]],products[Product],products[Cost per unit])</f>
        <v>5.79</v>
      </c>
      <c r="I287" s="24">
        <f>Table2[[#This Row],[Cost per Unit]]*Table2[[#This Row],[Units]]</f>
        <v>1424.34</v>
      </c>
      <c r="J287" s="24"/>
    </row>
    <row r="288" spans="3:10" x14ac:dyDescent="0.3">
      <c r="C288" s="13" t="s">
        <v>6</v>
      </c>
      <c r="D288" s="13" t="s">
        <v>39</v>
      </c>
      <c r="E288" s="13" t="s">
        <v>24</v>
      </c>
      <c r="F288" s="14">
        <v>2989</v>
      </c>
      <c r="G288" s="15">
        <v>3</v>
      </c>
      <c r="H288" s="33">
        <f>_xlfn.XLOOKUP(Table2[[#This Row],[Product]],products[Product],products[Cost per unit])</f>
        <v>4.97</v>
      </c>
      <c r="I288" s="24">
        <f>Table2[[#This Row],[Cost per Unit]]*Table2[[#This Row],[Units]]</f>
        <v>14.91</v>
      </c>
      <c r="J288" s="24"/>
    </row>
    <row r="289" spans="3:10" x14ac:dyDescent="0.3">
      <c r="C289" s="13" t="s">
        <v>8</v>
      </c>
      <c r="D289" s="13" t="s">
        <v>38</v>
      </c>
      <c r="E289" s="13" t="s">
        <v>27</v>
      </c>
      <c r="F289" s="14">
        <v>2268</v>
      </c>
      <c r="G289" s="15">
        <v>63</v>
      </c>
      <c r="H289" s="33">
        <f>_xlfn.XLOOKUP(Table2[[#This Row],[Product]],products[Product],products[Cost per unit])</f>
        <v>16.73</v>
      </c>
      <c r="I289" s="24">
        <f>Table2[[#This Row],[Cost per Unit]]*Table2[[#This Row],[Units]]</f>
        <v>1053.99</v>
      </c>
      <c r="J289" s="24"/>
    </row>
    <row r="290" spans="3:10" x14ac:dyDescent="0.3">
      <c r="C290" s="13" t="s">
        <v>5</v>
      </c>
      <c r="D290" s="13" t="s">
        <v>35</v>
      </c>
      <c r="E290" s="13" t="s">
        <v>31</v>
      </c>
      <c r="F290" s="14">
        <v>4753</v>
      </c>
      <c r="G290" s="15">
        <v>246</v>
      </c>
      <c r="H290" s="33">
        <f>_xlfn.XLOOKUP(Table2[[#This Row],[Product]],products[Product],products[Cost per unit])</f>
        <v>5.79</v>
      </c>
      <c r="I290" s="24">
        <f>Table2[[#This Row],[Cost per Unit]]*Table2[[#This Row],[Units]]</f>
        <v>1424.34</v>
      </c>
      <c r="J290" s="24"/>
    </row>
    <row r="291" spans="3:10" x14ac:dyDescent="0.3">
      <c r="C291" s="13" t="s">
        <v>2</v>
      </c>
      <c r="D291" s="13" t="s">
        <v>34</v>
      </c>
      <c r="E291" s="13" t="s">
        <v>19</v>
      </c>
      <c r="F291" s="14">
        <v>7511</v>
      </c>
      <c r="G291" s="15">
        <v>120</v>
      </c>
      <c r="H291" s="33">
        <f>_xlfn.XLOOKUP(Table2[[#This Row],[Product]],products[Product],products[Cost per unit])</f>
        <v>7.64</v>
      </c>
      <c r="I291" s="24">
        <f>Table2[[#This Row],[Cost per Unit]]*Table2[[#This Row],[Units]]</f>
        <v>916.8</v>
      </c>
      <c r="J291" s="24"/>
    </row>
    <row r="292" spans="3:10" x14ac:dyDescent="0.3">
      <c r="C292" s="13" t="s">
        <v>2</v>
      </c>
      <c r="D292" s="13" t="s">
        <v>38</v>
      </c>
      <c r="E292" s="13" t="s">
        <v>31</v>
      </c>
      <c r="F292" s="14">
        <v>4326</v>
      </c>
      <c r="G292" s="15">
        <v>348</v>
      </c>
      <c r="H292" s="33">
        <f>_xlfn.XLOOKUP(Table2[[#This Row],[Product]],products[Product],products[Cost per unit])</f>
        <v>5.79</v>
      </c>
      <c r="I292" s="24">
        <f>Table2[[#This Row],[Cost per Unit]]*Table2[[#This Row],[Units]]</f>
        <v>2014.92</v>
      </c>
      <c r="J292" s="24"/>
    </row>
    <row r="293" spans="3:10" x14ac:dyDescent="0.3">
      <c r="C293" s="13" t="s">
        <v>41</v>
      </c>
      <c r="D293" s="13" t="s">
        <v>34</v>
      </c>
      <c r="E293" s="13" t="s">
        <v>23</v>
      </c>
      <c r="F293" s="14">
        <v>4935</v>
      </c>
      <c r="G293" s="15">
        <v>126</v>
      </c>
      <c r="H293" s="33">
        <f>_xlfn.XLOOKUP(Table2[[#This Row],[Product]],products[Product],products[Cost per unit])</f>
        <v>6.49</v>
      </c>
      <c r="I293" s="24">
        <f>Table2[[#This Row],[Cost per Unit]]*Table2[[#This Row],[Units]]</f>
        <v>817.74</v>
      </c>
      <c r="J293" s="24"/>
    </row>
    <row r="294" spans="3:10" x14ac:dyDescent="0.3">
      <c r="C294" s="13" t="s">
        <v>6</v>
      </c>
      <c r="D294" s="13" t="s">
        <v>35</v>
      </c>
      <c r="E294" s="13" t="s">
        <v>30</v>
      </c>
      <c r="F294" s="14">
        <v>4781</v>
      </c>
      <c r="G294" s="15">
        <v>123</v>
      </c>
      <c r="H294" s="33">
        <f>_xlfn.XLOOKUP(Table2[[#This Row],[Product]],products[Product],products[Cost per unit])</f>
        <v>14.49</v>
      </c>
      <c r="I294" s="24">
        <f>Table2[[#This Row],[Cost per Unit]]*Table2[[#This Row],[Units]]</f>
        <v>1782.27</v>
      </c>
      <c r="J294" s="24"/>
    </row>
    <row r="295" spans="3:10" x14ac:dyDescent="0.3">
      <c r="C295" s="13" t="s">
        <v>5</v>
      </c>
      <c r="D295" s="13" t="s">
        <v>38</v>
      </c>
      <c r="E295" s="13" t="s">
        <v>25</v>
      </c>
      <c r="F295" s="14">
        <v>7483</v>
      </c>
      <c r="G295" s="15">
        <v>45</v>
      </c>
      <c r="H295" s="33">
        <f>_xlfn.XLOOKUP(Table2[[#This Row],[Product]],products[Product],products[Cost per unit])</f>
        <v>13.15</v>
      </c>
      <c r="I295" s="24">
        <f>Table2[[#This Row],[Cost per Unit]]*Table2[[#This Row],[Units]]</f>
        <v>591.75</v>
      </c>
      <c r="J295" s="24"/>
    </row>
    <row r="296" spans="3:10" x14ac:dyDescent="0.3">
      <c r="C296" s="13" t="s">
        <v>10</v>
      </c>
      <c r="D296" s="13" t="s">
        <v>38</v>
      </c>
      <c r="E296" s="13" t="s">
        <v>4</v>
      </c>
      <c r="F296" s="14">
        <v>6860</v>
      </c>
      <c r="G296" s="15">
        <v>126</v>
      </c>
      <c r="H296" s="33">
        <f>_xlfn.XLOOKUP(Table2[[#This Row],[Product]],products[Product],products[Cost per unit])</f>
        <v>11.88</v>
      </c>
      <c r="I296" s="24">
        <f>Table2[[#This Row],[Cost per Unit]]*Table2[[#This Row],[Units]]</f>
        <v>1496.88</v>
      </c>
      <c r="J296" s="24"/>
    </row>
    <row r="297" spans="3:10" x14ac:dyDescent="0.3">
      <c r="C297" s="13" t="s">
        <v>40</v>
      </c>
      <c r="D297" s="13" t="s">
        <v>37</v>
      </c>
      <c r="E297" s="13" t="s">
        <v>29</v>
      </c>
      <c r="F297" s="14">
        <v>9002</v>
      </c>
      <c r="G297" s="15">
        <v>72</v>
      </c>
      <c r="H297" s="33">
        <f>_xlfn.XLOOKUP(Table2[[#This Row],[Product]],products[Product],products[Cost per unit])</f>
        <v>7.16</v>
      </c>
      <c r="I297" s="24">
        <f>Table2[[#This Row],[Cost per Unit]]*Table2[[#This Row],[Units]]</f>
        <v>515.52</v>
      </c>
      <c r="J297" s="24"/>
    </row>
    <row r="298" spans="3:10" x14ac:dyDescent="0.3">
      <c r="C298" s="13" t="s">
        <v>6</v>
      </c>
      <c r="D298" s="13" t="s">
        <v>36</v>
      </c>
      <c r="E298" s="13" t="s">
        <v>29</v>
      </c>
      <c r="F298" s="14">
        <v>1400</v>
      </c>
      <c r="G298" s="15">
        <v>135</v>
      </c>
      <c r="H298" s="33">
        <f>_xlfn.XLOOKUP(Table2[[#This Row],[Product]],products[Product],products[Cost per unit])</f>
        <v>7.16</v>
      </c>
      <c r="I298" s="24">
        <f>Table2[[#This Row],[Cost per Unit]]*Table2[[#This Row],[Units]]</f>
        <v>966.6</v>
      </c>
      <c r="J298" s="24"/>
    </row>
    <row r="299" spans="3:10" x14ac:dyDescent="0.3">
      <c r="C299" s="13" t="s">
        <v>10</v>
      </c>
      <c r="D299" s="13" t="s">
        <v>34</v>
      </c>
      <c r="E299" s="13" t="s">
        <v>22</v>
      </c>
      <c r="F299" s="14">
        <v>4053</v>
      </c>
      <c r="G299" s="15">
        <v>24</v>
      </c>
      <c r="H299" s="33">
        <f>_xlfn.XLOOKUP(Table2[[#This Row],[Product]],products[Product],products[Cost per unit])</f>
        <v>9.77</v>
      </c>
      <c r="I299" s="24">
        <f>Table2[[#This Row],[Cost per Unit]]*Table2[[#This Row],[Units]]</f>
        <v>234.48</v>
      </c>
      <c r="J299" s="24"/>
    </row>
    <row r="300" spans="3:10" x14ac:dyDescent="0.3">
      <c r="C300" s="13" t="s">
        <v>7</v>
      </c>
      <c r="D300" s="13" t="s">
        <v>36</v>
      </c>
      <c r="E300" s="13" t="s">
        <v>31</v>
      </c>
      <c r="F300" s="14">
        <v>2149</v>
      </c>
      <c r="G300" s="15">
        <v>117</v>
      </c>
      <c r="H300" s="33">
        <f>_xlfn.XLOOKUP(Table2[[#This Row],[Product]],products[Product],products[Cost per unit])</f>
        <v>5.79</v>
      </c>
      <c r="I300" s="24">
        <f>Table2[[#This Row],[Cost per Unit]]*Table2[[#This Row],[Units]]</f>
        <v>677.43</v>
      </c>
      <c r="J300" s="24"/>
    </row>
    <row r="301" spans="3:10" x14ac:dyDescent="0.3">
      <c r="C301" s="13" t="s">
        <v>3</v>
      </c>
      <c r="D301" s="13" t="s">
        <v>39</v>
      </c>
      <c r="E301" s="13" t="s">
        <v>29</v>
      </c>
      <c r="F301" s="14">
        <v>3640</v>
      </c>
      <c r="G301" s="15">
        <v>51</v>
      </c>
      <c r="H301" s="33">
        <f>_xlfn.XLOOKUP(Table2[[#This Row],[Product]],products[Product],products[Cost per unit])</f>
        <v>7.16</v>
      </c>
      <c r="I301" s="24">
        <f>Table2[[#This Row],[Cost per Unit]]*Table2[[#This Row],[Units]]</f>
        <v>365.16</v>
      </c>
      <c r="J301" s="24"/>
    </row>
    <row r="302" spans="3:10" x14ac:dyDescent="0.3">
      <c r="C302" s="13" t="s">
        <v>2</v>
      </c>
      <c r="D302" s="13" t="s">
        <v>39</v>
      </c>
      <c r="E302" s="13" t="s">
        <v>23</v>
      </c>
      <c r="F302" s="14">
        <v>630</v>
      </c>
      <c r="G302" s="15">
        <v>36</v>
      </c>
      <c r="H302" s="33">
        <f>_xlfn.XLOOKUP(Table2[[#This Row],[Product]],products[Product],products[Cost per unit])</f>
        <v>6.49</v>
      </c>
      <c r="I302" s="24">
        <f>Table2[[#This Row],[Cost per Unit]]*Table2[[#This Row],[Units]]</f>
        <v>233.64000000000001</v>
      </c>
      <c r="J302" s="24"/>
    </row>
    <row r="303" spans="3:10" x14ac:dyDescent="0.3">
      <c r="C303" s="13" t="s">
        <v>9</v>
      </c>
      <c r="D303" s="13" t="s">
        <v>35</v>
      </c>
      <c r="E303" s="13" t="s">
        <v>27</v>
      </c>
      <c r="F303" s="14">
        <v>2429</v>
      </c>
      <c r="G303" s="15">
        <v>144</v>
      </c>
      <c r="H303" s="33">
        <f>_xlfn.XLOOKUP(Table2[[#This Row],[Product]],products[Product],products[Cost per unit])</f>
        <v>16.73</v>
      </c>
      <c r="I303" s="24">
        <f>Table2[[#This Row],[Cost per Unit]]*Table2[[#This Row],[Units]]</f>
        <v>2409.12</v>
      </c>
      <c r="J303" s="24"/>
    </row>
    <row r="304" spans="3:10" x14ac:dyDescent="0.3">
      <c r="C304" s="13" t="s">
        <v>9</v>
      </c>
      <c r="D304" s="13" t="s">
        <v>36</v>
      </c>
      <c r="E304" s="13" t="s">
        <v>25</v>
      </c>
      <c r="F304" s="14">
        <v>2142</v>
      </c>
      <c r="G304" s="15">
        <v>114</v>
      </c>
      <c r="H304" s="33">
        <f>_xlfn.XLOOKUP(Table2[[#This Row],[Product]],products[Product],products[Cost per unit])</f>
        <v>13.15</v>
      </c>
      <c r="I304" s="24">
        <f>Table2[[#This Row],[Cost per Unit]]*Table2[[#This Row],[Units]]</f>
        <v>1499.1000000000001</v>
      </c>
      <c r="J304" s="24"/>
    </row>
    <row r="305" spans="3:10" x14ac:dyDescent="0.3">
      <c r="C305" s="13" t="s">
        <v>7</v>
      </c>
      <c r="D305" s="13" t="s">
        <v>37</v>
      </c>
      <c r="E305" s="13" t="s">
        <v>30</v>
      </c>
      <c r="F305" s="14">
        <v>6454</v>
      </c>
      <c r="G305" s="15">
        <v>54</v>
      </c>
      <c r="H305" s="33">
        <f>_xlfn.XLOOKUP(Table2[[#This Row],[Product]],products[Product],products[Cost per unit])</f>
        <v>14.49</v>
      </c>
      <c r="I305" s="24">
        <f>Table2[[#This Row],[Cost per Unit]]*Table2[[#This Row],[Units]]</f>
        <v>782.46</v>
      </c>
      <c r="J305" s="24"/>
    </row>
    <row r="306" spans="3:10" x14ac:dyDescent="0.3">
      <c r="C306" s="13" t="s">
        <v>7</v>
      </c>
      <c r="D306" s="13" t="s">
        <v>37</v>
      </c>
      <c r="E306" s="13" t="s">
        <v>16</v>
      </c>
      <c r="F306" s="14">
        <v>4487</v>
      </c>
      <c r="G306" s="15">
        <v>333</v>
      </c>
      <c r="H306" s="33">
        <f>_xlfn.XLOOKUP(Table2[[#This Row],[Product]],products[Product],products[Cost per unit])</f>
        <v>8.7899999999999991</v>
      </c>
      <c r="I306" s="24">
        <f>Table2[[#This Row],[Cost per Unit]]*Table2[[#This Row],[Units]]</f>
        <v>2927.0699999999997</v>
      </c>
      <c r="J306" s="24"/>
    </row>
    <row r="307" spans="3:10" x14ac:dyDescent="0.3">
      <c r="C307" s="13" t="s">
        <v>3</v>
      </c>
      <c r="D307" s="13" t="s">
        <v>37</v>
      </c>
      <c r="E307" s="13" t="s">
        <v>4</v>
      </c>
      <c r="F307" s="14">
        <v>938</v>
      </c>
      <c r="G307" s="15">
        <v>366</v>
      </c>
      <c r="H307" s="33">
        <f>_xlfn.XLOOKUP(Table2[[#This Row],[Product]],products[Product],products[Cost per unit])</f>
        <v>11.88</v>
      </c>
      <c r="I307" s="24">
        <f>Table2[[#This Row],[Cost per Unit]]*Table2[[#This Row],[Units]]</f>
        <v>4348.08</v>
      </c>
      <c r="J307" s="24"/>
    </row>
    <row r="308" spans="3:10" x14ac:dyDescent="0.3">
      <c r="C308" s="13" t="s">
        <v>3</v>
      </c>
      <c r="D308" s="13" t="s">
        <v>38</v>
      </c>
      <c r="E308" s="13" t="s">
        <v>26</v>
      </c>
      <c r="F308" s="14">
        <v>8841</v>
      </c>
      <c r="G308" s="15">
        <v>303</v>
      </c>
      <c r="H308" s="33">
        <f>_xlfn.XLOOKUP(Table2[[#This Row],[Product]],products[Product],products[Cost per unit])</f>
        <v>5.6</v>
      </c>
      <c r="I308" s="24">
        <f>Table2[[#This Row],[Cost per Unit]]*Table2[[#This Row],[Units]]</f>
        <v>1696.8</v>
      </c>
      <c r="J308" s="24"/>
    </row>
    <row r="309" spans="3:10" x14ac:dyDescent="0.3">
      <c r="C309" s="13" t="s">
        <v>2</v>
      </c>
      <c r="D309" s="13" t="s">
        <v>39</v>
      </c>
      <c r="E309" s="13" t="s">
        <v>33</v>
      </c>
      <c r="F309" s="14">
        <v>4018</v>
      </c>
      <c r="G309" s="15">
        <v>126</v>
      </c>
      <c r="H309" s="33">
        <f>_xlfn.XLOOKUP(Table2[[#This Row],[Product]],products[Product],products[Cost per unit])</f>
        <v>12.37</v>
      </c>
      <c r="I309" s="24">
        <f>Table2[[#This Row],[Cost per Unit]]*Table2[[#This Row],[Units]]</f>
        <v>1558.62</v>
      </c>
      <c r="J309" s="24"/>
    </row>
    <row r="310" spans="3:10" x14ac:dyDescent="0.3">
      <c r="C310" s="13" t="s">
        <v>41</v>
      </c>
      <c r="D310" s="13" t="s">
        <v>37</v>
      </c>
      <c r="E310" s="13" t="s">
        <v>15</v>
      </c>
      <c r="F310" s="14">
        <v>714</v>
      </c>
      <c r="G310" s="15">
        <v>231</v>
      </c>
      <c r="H310" s="33">
        <f>_xlfn.XLOOKUP(Table2[[#This Row],[Product]],products[Product],products[Cost per unit])</f>
        <v>11.73</v>
      </c>
      <c r="I310" s="24">
        <f>Table2[[#This Row],[Cost per Unit]]*Table2[[#This Row],[Units]]</f>
        <v>2709.63</v>
      </c>
      <c r="J310" s="24"/>
    </row>
    <row r="311" spans="3:10" x14ac:dyDescent="0.3">
      <c r="C311" s="13" t="s">
        <v>9</v>
      </c>
      <c r="D311" s="13" t="s">
        <v>38</v>
      </c>
      <c r="E311" s="13" t="s">
        <v>25</v>
      </c>
      <c r="F311" s="14">
        <v>3850</v>
      </c>
      <c r="G311" s="15">
        <v>102</v>
      </c>
      <c r="H311" s="34">
        <f>_xlfn.XLOOKUP(Table2[[#This Row],[Product]],products[Product],products[Cost per unit])</f>
        <v>13.15</v>
      </c>
      <c r="I311" s="24">
        <f>Table2[[#This Row],[Cost per Unit]]*Table2[[#This Row],[Units]]</f>
        <v>1341.3</v>
      </c>
      <c r="J311" s="24"/>
    </row>
    <row r="312" spans="3:10" x14ac:dyDescent="0.3">
      <c r="F312" s="3"/>
      <c r="G312" s="4"/>
      <c r="H312" s="4"/>
      <c r="I312" s="4"/>
      <c r="J312" s="4"/>
    </row>
    <row r="313" spans="3:10" x14ac:dyDescent="0.3">
      <c r="F313" s="3"/>
      <c r="G313" s="4"/>
      <c r="H313" s="4"/>
      <c r="I313" s="4"/>
      <c r="J313" s="4"/>
    </row>
    <row r="314" spans="3:10" x14ac:dyDescent="0.3">
      <c r="F314" s="3"/>
      <c r="G314" s="4"/>
      <c r="H314" s="4"/>
      <c r="I314" s="4"/>
      <c r="J314" s="4"/>
    </row>
    <row r="315" spans="3:10" x14ac:dyDescent="0.3">
      <c r="F315" s="3"/>
      <c r="G315" s="4"/>
      <c r="H315" s="4"/>
      <c r="I315" s="4"/>
      <c r="J315" s="4"/>
    </row>
    <row r="316" spans="3:10" x14ac:dyDescent="0.3">
      <c r="F316" s="3"/>
      <c r="G316" s="4"/>
      <c r="H316" s="4"/>
      <c r="I316" s="4"/>
      <c r="J316" s="4"/>
    </row>
    <row r="317" spans="3:10" x14ac:dyDescent="0.3">
      <c r="F317" s="3"/>
      <c r="G317" s="4"/>
      <c r="H317" s="4"/>
      <c r="I317" s="4"/>
      <c r="J317" s="4"/>
    </row>
    <row r="318" spans="3:10" x14ac:dyDescent="0.3">
      <c r="F318" s="3"/>
      <c r="G318" s="4"/>
      <c r="H318" s="4"/>
      <c r="I318" s="4"/>
      <c r="J318" s="4"/>
    </row>
    <row r="319" spans="3:10" x14ac:dyDescent="0.3">
      <c r="F319" s="3"/>
      <c r="G319" s="4"/>
      <c r="H319" s="4"/>
      <c r="I319" s="4"/>
      <c r="J319" s="4"/>
    </row>
    <row r="320" spans="3:10" x14ac:dyDescent="0.3">
      <c r="F320" s="3"/>
      <c r="G320" s="4"/>
      <c r="H320" s="4"/>
      <c r="I320" s="4"/>
      <c r="J320" s="4"/>
    </row>
    <row r="321" spans="6:10" x14ac:dyDescent="0.3">
      <c r="F321" s="3"/>
      <c r="G321" s="4"/>
      <c r="H321" s="4"/>
      <c r="I321" s="4"/>
      <c r="J321" s="4"/>
    </row>
    <row r="322" spans="6:10" x14ac:dyDescent="0.3">
      <c r="F322" s="3"/>
      <c r="G322" s="4"/>
      <c r="H322" s="4"/>
      <c r="I322" s="4"/>
      <c r="J322" s="4"/>
    </row>
    <row r="323" spans="6:10" x14ac:dyDescent="0.3">
      <c r="F323" s="3"/>
      <c r="G323" s="4"/>
      <c r="H323" s="4"/>
      <c r="I323" s="4"/>
      <c r="J323" s="4"/>
    </row>
    <row r="324" spans="6:10" x14ac:dyDescent="0.3">
      <c r="F324" s="3"/>
      <c r="G324" s="4"/>
      <c r="H324" s="4"/>
      <c r="I324" s="4"/>
      <c r="J324" s="4"/>
    </row>
    <row r="325" spans="6:10" x14ac:dyDescent="0.3">
      <c r="F325" s="3"/>
      <c r="G325" s="4"/>
      <c r="H325" s="4"/>
      <c r="I325" s="4"/>
      <c r="J325" s="4"/>
    </row>
    <row r="326" spans="6:10" x14ac:dyDescent="0.3">
      <c r="F326" s="3"/>
      <c r="G326" s="4"/>
      <c r="H326" s="4"/>
      <c r="I326" s="4"/>
      <c r="J326" s="4"/>
    </row>
    <row r="327" spans="6:10" x14ac:dyDescent="0.3">
      <c r="F327" s="3"/>
      <c r="G327" s="4"/>
      <c r="H327" s="4"/>
      <c r="I327" s="4"/>
      <c r="J327" s="4"/>
    </row>
    <row r="328" spans="6:10" x14ac:dyDescent="0.3">
      <c r="F328" s="3"/>
      <c r="G328" s="4"/>
      <c r="H328" s="4"/>
      <c r="I328" s="4"/>
      <c r="J328" s="4"/>
    </row>
    <row r="329" spans="6:10" x14ac:dyDescent="0.3">
      <c r="F329" s="3"/>
      <c r="G329" s="4"/>
      <c r="H329" s="4"/>
      <c r="I329" s="4"/>
      <c r="J329" s="4"/>
    </row>
    <row r="330" spans="6:10" x14ac:dyDescent="0.3">
      <c r="F330" s="3"/>
      <c r="G330" s="4"/>
      <c r="H330" s="4"/>
      <c r="I330" s="4"/>
      <c r="J330" s="4"/>
    </row>
    <row r="331" spans="6:10" x14ac:dyDescent="0.3">
      <c r="F331" s="3"/>
      <c r="G331" s="4"/>
      <c r="H331" s="4"/>
      <c r="I331" s="4"/>
      <c r="J331" s="4"/>
    </row>
    <row r="332" spans="6:10" x14ac:dyDescent="0.3">
      <c r="F332" s="3"/>
      <c r="G332" s="4"/>
      <c r="H332" s="4"/>
      <c r="I332" s="4"/>
      <c r="J332" s="4"/>
    </row>
    <row r="333" spans="6:10" x14ac:dyDescent="0.3">
      <c r="F333" s="3"/>
      <c r="G333" s="4"/>
      <c r="H333" s="4"/>
      <c r="I333" s="4"/>
      <c r="J333" s="4"/>
    </row>
    <row r="334" spans="6:10" x14ac:dyDescent="0.3">
      <c r="F334" s="3"/>
      <c r="G334" s="4"/>
      <c r="H334" s="4"/>
      <c r="I334" s="4"/>
      <c r="J334" s="4"/>
    </row>
    <row r="335" spans="6:10" x14ac:dyDescent="0.3">
      <c r="F335" s="3"/>
      <c r="G335" s="4"/>
      <c r="H335" s="4"/>
      <c r="I335" s="4"/>
      <c r="J335" s="4"/>
    </row>
    <row r="336" spans="6:10" x14ac:dyDescent="0.3">
      <c r="F336" s="3"/>
      <c r="G336" s="4"/>
      <c r="H336" s="4"/>
      <c r="I336" s="4"/>
      <c r="J336" s="4"/>
    </row>
    <row r="337" spans="6:10" x14ac:dyDescent="0.3">
      <c r="F337" s="3"/>
      <c r="G337" s="4"/>
      <c r="H337" s="4"/>
      <c r="I337" s="4"/>
      <c r="J337" s="4"/>
    </row>
    <row r="338" spans="6:10" x14ac:dyDescent="0.3">
      <c r="F338" s="3"/>
      <c r="G338" s="4"/>
      <c r="H338" s="4"/>
      <c r="I338" s="4"/>
      <c r="J338" s="4"/>
    </row>
    <row r="339" spans="6:10" x14ac:dyDescent="0.3">
      <c r="F339" s="3"/>
      <c r="G339" s="4"/>
      <c r="H339" s="4"/>
      <c r="I339" s="4"/>
      <c r="J339" s="4"/>
    </row>
    <row r="340" spans="6:10" x14ac:dyDescent="0.3">
      <c r="F340" s="3"/>
      <c r="G340" s="4"/>
      <c r="H340" s="4"/>
      <c r="I340" s="4"/>
      <c r="J340" s="4"/>
    </row>
    <row r="341" spans="6:10" x14ac:dyDescent="0.3">
      <c r="F341" s="3"/>
      <c r="G341" s="4"/>
      <c r="H341" s="4"/>
      <c r="I341" s="4"/>
      <c r="J341" s="4"/>
    </row>
    <row r="342" spans="6:10" x14ac:dyDescent="0.3">
      <c r="F342" s="3"/>
      <c r="G342" s="4"/>
      <c r="H342" s="4"/>
      <c r="I342" s="4"/>
      <c r="J342" s="4"/>
    </row>
    <row r="343" spans="6:10" x14ac:dyDescent="0.3">
      <c r="F343" s="3"/>
      <c r="G343" s="4"/>
      <c r="H343" s="4"/>
      <c r="I343" s="4"/>
      <c r="J343" s="4"/>
    </row>
    <row r="344" spans="6:10" x14ac:dyDescent="0.3">
      <c r="F344" s="3"/>
      <c r="G344" s="4"/>
      <c r="H344" s="4"/>
      <c r="I344" s="4"/>
      <c r="J344" s="4"/>
    </row>
    <row r="345" spans="6:10" x14ac:dyDescent="0.3">
      <c r="F345" s="3"/>
      <c r="G345" s="4"/>
      <c r="H345" s="4"/>
      <c r="I345" s="4"/>
      <c r="J345" s="4"/>
    </row>
    <row r="346" spans="6:10" x14ac:dyDescent="0.3">
      <c r="F346" s="3"/>
      <c r="G346" s="4"/>
      <c r="H346" s="4"/>
      <c r="I346" s="4"/>
      <c r="J346" s="4"/>
    </row>
    <row r="347" spans="6:10" x14ac:dyDescent="0.3">
      <c r="F347" s="3"/>
      <c r="G347" s="4"/>
      <c r="H347" s="4"/>
      <c r="I347" s="4"/>
      <c r="J347" s="4"/>
    </row>
    <row r="348" spans="6:10" x14ac:dyDescent="0.3">
      <c r="F348" s="3"/>
      <c r="G348" s="4"/>
      <c r="H348" s="4"/>
      <c r="I348" s="4"/>
      <c r="J348" s="4"/>
    </row>
    <row r="349" spans="6:10" x14ac:dyDescent="0.3">
      <c r="F349" s="3"/>
      <c r="G349" s="4"/>
      <c r="H349" s="4"/>
      <c r="I349" s="4"/>
      <c r="J349" s="4"/>
    </row>
    <row r="350" spans="6:10" x14ac:dyDescent="0.3">
      <c r="F350" s="3"/>
      <c r="G350" s="4"/>
      <c r="H350" s="4"/>
      <c r="I350" s="4"/>
      <c r="J350" s="4"/>
    </row>
    <row r="351" spans="6:10" x14ac:dyDescent="0.3">
      <c r="F351" s="3"/>
      <c r="G351" s="4"/>
      <c r="H351" s="4"/>
      <c r="I351" s="4"/>
      <c r="J351" s="4"/>
    </row>
    <row r="352" spans="6:10" x14ac:dyDescent="0.3">
      <c r="F352" s="3"/>
      <c r="G352" s="4"/>
      <c r="H352" s="4"/>
      <c r="I352" s="4"/>
      <c r="J352" s="4"/>
    </row>
    <row r="353" spans="6:10" x14ac:dyDescent="0.3">
      <c r="F353" s="3"/>
      <c r="G353" s="4"/>
      <c r="H353" s="4"/>
      <c r="I353" s="4"/>
      <c r="J353" s="4"/>
    </row>
    <row r="354" spans="6:10" x14ac:dyDescent="0.3">
      <c r="F354" s="3"/>
      <c r="G354" s="4"/>
      <c r="H354" s="4"/>
      <c r="I354" s="4"/>
      <c r="J354" s="4"/>
    </row>
    <row r="355" spans="6:10" x14ac:dyDescent="0.3">
      <c r="F355" s="3"/>
      <c r="G355" s="4"/>
      <c r="H355" s="4"/>
      <c r="I355" s="4"/>
      <c r="J355" s="4"/>
    </row>
    <row r="356" spans="6:10" x14ac:dyDescent="0.3">
      <c r="F356" s="3"/>
      <c r="G356" s="4"/>
      <c r="H356" s="4"/>
      <c r="I356" s="4"/>
      <c r="J356" s="4"/>
    </row>
    <row r="357" spans="6:10" x14ac:dyDescent="0.3">
      <c r="F357" s="3"/>
      <c r="G357" s="4"/>
      <c r="H357" s="4"/>
      <c r="I357" s="4"/>
      <c r="J357" s="4"/>
    </row>
    <row r="358" spans="6:10" x14ac:dyDescent="0.3">
      <c r="F358" s="3"/>
      <c r="G358" s="4"/>
      <c r="H358" s="4"/>
      <c r="I358" s="4"/>
      <c r="J358" s="4"/>
    </row>
    <row r="359" spans="6:10" x14ac:dyDescent="0.3">
      <c r="F359" s="3"/>
      <c r="G359" s="4"/>
      <c r="H359" s="4"/>
      <c r="I359" s="4"/>
      <c r="J359" s="4"/>
    </row>
    <row r="360" spans="6:10" x14ac:dyDescent="0.3">
      <c r="F360" s="3"/>
      <c r="G360" s="4"/>
      <c r="H360" s="4"/>
      <c r="I360" s="4"/>
      <c r="J360" s="4"/>
    </row>
    <row r="361" spans="6:10" x14ac:dyDescent="0.3">
      <c r="F361" s="3"/>
      <c r="G361" s="4"/>
      <c r="H361" s="4"/>
      <c r="I361" s="4"/>
      <c r="J361" s="4"/>
    </row>
    <row r="362" spans="6:10" x14ac:dyDescent="0.3">
      <c r="F362" s="3"/>
      <c r="G362" s="4"/>
      <c r="H362" s="4"/>
      <c r="I362" s="4"/>
      <c r="J362" s="4"/>
    </row>
    <row r="363" spans="6:10" x14ac:dyDescent="0.3">
      <c r="F363" s="3"/>
      <c r="G363" s="4"/>
      <c r="H363" s="4"/>
      <c r="I363" s="4"/>
      <c r="J363" s="4"/>
    </row>
    <row r="364" spans="6:10" x14ac:dyDescent="0.3">
      <c r="F364" s="3"/>
      <c r="G364" s="4"/>
      <c r="H364" s="4"/>
      <c r="I364" s="4"/>
      <c r="J364" s="4"/>
    </row>
    <row r="365" spans="6:10" x14ac:dyDescent="0.3">
      <c r="F365" s="3"/>
      <c r="G365" s="4"/>
      <c r="H365" s="4"/>
      <c r="I365" s="4"/>
      <c r="J365" s="4"/>
    </row>
    <row r="366" spans="6:10" x14ac:dyDescent="0.3">
      <c r="F366" s="3"/>
      <c r="G366" s="4"/>
      <c r="H366" s="4"/>
      <c r="I366" s="4"/>
      <c r="J366" s="4"/>
    </row>
    <row r="367" spans="6:10" x14ac:dyDescent="0.3">
      <c r="F367" s="3"/>
      <c r="G367" s="4"/>
      <c r="H367" s="4"/>
      <c r="I367" s="4"/>
      <c r="J367" s="4"/>
    </row>
    <row r="368" spans="6:10" x14ac:dyDescent="0.3">
      <c r="F368" s="3"/>
      <c r="G368" s="4"/>
      <c r="H368" s="4"/>
      <c r="I368" s="4"/>
      <c r="J368" s="4"/>
    </row>
    <row r="369" spans="6:10" x14ac:dyDescent="0.3">
      <c r="F369" s="3"/>
      <c r="G369" s="4"/>
      <c r="H369" s="4"/>
      <c r="I369" s="4"/>
      <c r="J369" s="4"/>
    </row>
    <row r="370" spans="6:10" x14ac:dyDescent="0.3">
      <c r="F370" s="3"/>
      <c r="G370" s="4"/>
      <c r="H370" s="4"/>
      <c r="I370" s="4"/>
      <c r="J370" s="4"/>
    </row>
    <row r="371" spans="6:10" x14ac:dyDescent="0.3">
      <c r="F371" s="3"/>
      <c r="G371" s="4"/>
      <c r="H371" s="4"/>
      <c r="I371" s="4"/>
      <c r="J371" s="4"/>
    </row>
    <row r="372" spans="6:10" x14ac:dyDescent="0.3">
      <c r="F372" s="3"/>
      <c r="G372" s="4"/>
      <c r="H372" s="4"/>
      <c r="I372" s="4"/>
      <c r="J372" s="4"/>
    </row>
    <row r="373" spans="6:10" x14ac:dyDescent="0.3">
      <c r="F373" s="3"/>
      <c r="G373" s="4"/>
      <c r="H373" s="4"/>
      <c r="I373" s="4"/>
      <c r="J373" s="4"/>
    </row>
    <row r="374" spans="6:10" x14ac:dyDescent="0.3">
      <c r="F374" s="3"/>
      <c r="G374" s="4"/>
      <c r="H374" s="4"/>
      <c r="I374" s="4"/>
      <c r="J374" s="4"/>
    </row>
    <row r="375" spans="6:10" x14ac:dyDescent="0.3">
      <c r="F375" s="3"/>
      <c r="G375" s="4"/>
      <c r="H375" s="4"/>
      <c r="I375" s="4"/>
      <c r="J375" s="4"/>
    </row>
    <row r="376" spans="6:10" x14ac:dyDescent="0.3">
      <c r="F376" s="3"/>
      <c r="G376" s="4"/>
      <c r="H376" s="4"/>
      <c r="I376" s="4"/>
      <c r="J376" s="4"/>
    </row>
    <row r="377" spans="6:10" x14ac:dyDescent="0.3">
      <c r="F377" s="3"/>
      <c r="G377" s="4"/>
      <c r="H377" s="4"/>
      <c r="I377" s="4"/>
      <c r="J377" s="4"/>
    </row>
    <row r="378" spans="6:10" x14ac:dyDescent="0.3">
      <c r="F378" s="3"/>
      <c r="G378" s="4"/>
      <c r="H378" s="4"/>
      <c r="I378" s="4"/>
      <c r="J378" s="4"/>
    </row>
    <row r="379" spans="6:10" x14ac:dyDescent="0.3">
      <c r="F379" s="3"/>
      <c r="G379" s="4"/>
      <c r="H379" s="4"/>
      <c r="I379" s="4"/>
      <c r="J379" s="4"/>
    </row>
    <row r="380" spans="6:10" x14ac:dyDescent="0.3">
      <c r="F380" s="3"/>
      <c r="G380" s="4"/>
      <c r="H380" s="4"/>
      <c r="I380" s="4"/>
      <c r="J380" s="4"/>
    </row>
    <row r="381" spans="6:10" x14ac:dyDescent="0.3">
      <c r="F381" s="3"/>
      <c r="G381" s="4"/>
      <c r="H381" s="4"/>
      <c r="I381" s="4"/>
      <c r="J381" s="4"/>
    </row>
    <row r="382" spans="6:10" x14ac:dyDescent="0.3">
      <c r="F382" s="3"/>
      <c r="G382" s="4"/>
      <c r="H382" s="4"/>
      <c r="I382" s="4"/>
      <c r="J382" s="4"/>
    </row>
    <row r="383" spans="6:10" x14ac:dyDescent="0.3">
      <c r="F383" s="3"/>
      <c r="G383" s="4"/>
      <c r="H383" s="4"/>
      <c r="I383" s="4"/>
      <c r="J383" s="4"/>
    </row>
    <row r="384" spans="6:10" x14ac:dyDescent="0.3">
      <c r="F384" s="3"/>
      <c r="G384" s="4"/>
      <c r="H384" s="4"/>
      <c r="I384" s="4"/>
      <c r="J384" s="4"/>
    </row>
    <row r="385" spans="6:10" x14ac:dyDescent="0.3">
      <c r="F385" s="3"/>
      <c r="G385" s="4"/>
      <c r="H385" s="4"/>
      <c r="I385" s="4"/>
      <c r="J385" s="4"/>
    </row>
    <row r="386" spans="6:10" x14ac:dyDescent="0.3">
      <c r="F386" s="3"/>
      <c r="G386" s="4"/>
      <c r="H386" s="4"/>
      <c r="I386" s="4"/>
      <c r="J386" s="4"/>
    </row>
    <row r="387" spans="6:10" x14ac:dyDescent="0.3">
      <c r="F387" s="3"/>
      <c r="G387" s="4"/>
      <c r="H387" s="4"/>
      <c r="I387" s="4"/>
      <c r="J387" s="4"/>
    </row>
    <row r="388" spans="6:10" x14ac:dyDescent="0.3">
      <c r="F388" s="3"/>
      <c r="G388" s="4"/>
      <c r="H388" s="4"/>
      <c r="I388" s="4"/>
      <c r="J388" s="4"/>
    </row>
    <row r="389" spans="6:10" x14ac:dyDescent="0.3">
      <c r="F389" s="3"/>
      <c r="G389" s="4"/>
      <c r="H389" s="4"/>
      <c r="I389" s="4"/>
      <c r="J389" s="4"/>
    </row>
    <row r="390" spans="6:10" x14ac:dyDescent="0.3">
      <c r="F390" s="3"/>
      <c r="G390" s="4"/>
      <c r="H390" s="4"/>
      <c r="I390" s="4"/>
      <c r="J390" s="4"/>
    </row>
    <row r="391" spans="6:10" x14ac:dyDescent="0.3">
      <c r="F391" s="3"/>
      <c r="G391" s="4"/>
      <c r="H391" s="4"/>
      <c r="I391" s="4"/>
      <c r="J391" s="4"/>
    </row>
    <row r="392" spans="6:10" x14ac:dyDescent="0.3">
      <c r="F392" s="3"/>
      <c r="G392" s="4"/>
      <c r="H392" s="4"/>
      <c r="I392" s="4"/>
      <c r="J392" s="4"/>
    </row>
    <row r="393" spans="6:10" x14ac:dyDescent="0.3">
      <c r="F393" s="3"/>
      <c r="G393" s="4"/>
      <c r="H393" s="4"/>
      <c r="I393" s="4"/>
      <c r="J393" s="4"/>
    </row>
    <row r="394" spans="6:10" x14ac:dyDescent="0.3">
      <c r="F394" s="3"/>
      <c r="G394" s="4"/>
      <c r="H394" s="4"/>
      <c r="I394" s="4"/>
      <c r="J394" s="4"/>
    </row>
    <row r="395" spans="6:10" x14ac:dyDescent="0.3">
      <c r="F395" s="3"/>
      <c r="G395" s="4"/>
      <c r="H395" s="4"/>
      <c r="I395" s="4"/>
      <c r="J395" s="4"/>
    </row>
    <row r="396" spans="6:10" x14ac:dyDescent="0.3">
      <c r="F396" s="3"/>
      <c r="G396" s="4"/>
      <c r="H396" s="4"/>
      <c r="I396" s="4"/>
      <c r="J396" s="4"/>
    </row>
    <row r="397" spans="6:10" x14ac:dyDescent="0.3">
      <c r="F397" s="3"/>
      <c r="G397" s="4"/>
      <c r="H397" s="4"/>
      <c r="I397" s="4"/>
      <c r="J397" s="4"/>
    </row>
    <row r="398" spans="6:10" x14ac:dyDescent="0.3">
      <c r="F398" s="3"/>
      <c r="G398" s="4"/>
      <c r="H398" s="4"/>
      <c r="I398" s="4"/>
      <c r="J398" s="4"/>
    </row>
    <row r="399" spans="6:10" x14ac:dyDescent="0.3">
      <c r="F399" s="3"/>
      <c r="G399" s="4"/>
      <c r="H399" s="4"/>
      <c r="I399" s="4"/>
      <c r="J399" s="4"/>
    </row>
    <row r="400" spans="6:10" x14ac:dyDescent="0.3">
      <c r="F400" s="3"/>
      <c r="G400" s="4"/>
      <c r="H400" s="4"/>
      <c r="I400" s="4"/>
      <c r="J400" s="4"/>
    </row>
    <row r="401" spans="6:10" x14ac:dyDescent="0.3">
      <c r="F401" s="3"/>
      <c r="G401" s="4"/>
      <c r="H401" s="4"/>
      <c r="I401" s="4"/>
      <c r="J401" s="4"/>
    </row>
    <row r="402" spans="6:10" x14ac:dyDescent="0.3">
      <c r="F402" s="3"/>
      <c r="G402" s="4"/>
      <c r="H402" s="4"/>
      <c r="I402" s="4"/>
      <c r="J402" s="4"/>
    </row>
    <row r="403" spans="6:10" x14ac:dyDescent="0.3">
      <c r="F403" s="3"/>
      <c r="G403" s="4"/>
      <c r="H403" s="4"/>
      <c r="I403" s="4"/>
      <c r="J403" s="4"/>
    </row>
    <row r="404" spans="6:10" x14ac:dyDescent="0.3">
      <c r="F404" s="3"/>
      <c r="G404" s="4"/>
      <c r="H404" s="4"/>
      <c r="I404" s="4"/>
      <c r="J404" s="4"/>
    </row>
    <row r="405" spans="6:10" x14ac:dyDescent="0.3">
      <c r="F405" s="3"/>
      <c r="G405" s="4"/>
      <c r="H405" s="4"/>
      <c r="I405" s="4"/>
      <c r="J405" s="4"/>
    </row>
    <row r="406" spans="6:10" x14ac:dyDescent="0.3">
      <c r="F406" s="3"/>
      <c r="G406" s="4"/>
      <c r="H406" s="4"/>
      <c r="I406" s="4"/>
      <c r="J406" s="4"/>
    </row>
    <row r="407" spans="6:10" x14ac:dyDescent="0.3">
      <c r="F407" s="3"/>
      <c r="G407" s="4"/>
      <c r="H407" s="4"/>
      <c r="I407" s="4"/>
      <c r="J407" s="4"/>
    </row>
    <row r="408" spans="6:10" x14ac:dyDescent="0.3">
      <c r="F408" s="3"/>
      <c r="G408" s="4"/>
      <c r="H408" s="4"/>
      <c r="I408" s="4"/>
      <c r="J408" s="4"/>
    </row>
    <row r="409" spans="6:10" x14ac:dyDescent="0.3">
      <c r="F409" s="3"/>
      <c r="G409" s="4"/>
      <c r="H409" s="4"/>
      <c r="I409" s="4"/>
      <c r="J409" s="4"/>
    </row>
    <row r="410" spans="6:10" x14ac:dyDescent="0.3">
      <c r="F410" s="3"/>
      <c r="G410" s="4"/>
      <c r="H410" s="4"/>
      <c r="I410" s="4"/>
      <c r="J410" s="4"/>
    </row>
    <row r="411" spans="6:10" x14ac:dyDescent="0.3">
      <c r="F411" s="3"/>
      <c r="G411" s="4"/>
      <c r="H411" s="4"/>
      <c r="I411" s="4"/>
      <c r="J411" s="4"/>
    </row>
    <row r="412" spans="6:10" x14ac:dyDescent="0.3">
      <c r="F412" s="3"/>
      <c r="G412" s="4"/>
      <c r="H412" s="4"/>
      <c r="I412" s="4"/>
      <c r="J412" s="4"/>
    </row>
    <row r="413" spans="6:10" x14ac:dyDescent="0.3">
      <c r="F413" s="3"/>
      <c r="G413" s="4"/>
      <c r="H413" s="4"/>
      <c r="I413" s="4"/>
      <c r="J413" s="4"/>
    </row>
    <row r="414" spans="6:10" x14ac:dyDescent="0.3">
      <c r="F414" s="3"/>
      <c r="G414" s="4"/>
      <c r="H414" s="4"/>
      <c r="I414" s="4"/>
      <c r="J414" s="4"/>
    </row>
    <row r="415" spans="6:10" x14ac:dyDescent="0.3">
      <c r="F415" s="3"/>
      <c r="G415" s="4"/>
      <c r="H415" s="4"/>
      <c r="I415" s="4"/>
      <c r="J415" s="4"/>
    </row>
    <row r="416" spans="6:10" x14ac:dyDescent="0.3">
      <c r="F416" s="3"/>
      <c r="G416" s="4"/>
      <c r="H416" s="4"/>
      <c r="I416" s="4"/>
      <c r="J416" s="4"/>
    </row>
    <row r="417" spans="6:10" x14ac:dyDescent="0.3">
      <c r="F417" s="3"/>
      <c r="G417" s="4"/>
      <c r="H417" s="4"/>
      <c r="I417" s="4"/>
      <c r="J417" s="4"/>
    </row>
    <row r="418" spans="6:10" x14ac:dyDescent="0.3">
      <c r="F418" s="3"/>
      <c r="G418" s="4"/>
      <c r="H418" s="4"/>
      <c r="I418" s="4"/>
      <c r="J418" s="4"/>
    </row>
    <row r="419" spans="6:10" x14ac:dyDescent="0.3">
      <c r="F419" s="3"/>
      <c r="G419" s="4"/>
      <c r="H419" s="4"/>
      <c r="I419" s="4"/>
      <c r="J419" s="4"/>
    </row>
    <row r="420" spans="6:10" x14ac:dyDescent="0.3">
      <c r="F420" s="3"/>
      <c r="G420" s="4"/>
      <c r="H420" s="4"/>
      <c r="I420" s="4"/>
      <c r="J420" s="4"/>
    </row>
    <row r="421" spans="6:10" x14ac:dyDescent="0.3">
      <c r="F421" s="3"/>
      <c r="G421" s="4"/>
      <c r="H421" s="4"/>
      <c r="I421" s="4"/>
      <c r="J421" s="4"/>
    </row>
    <row r="422" spans="6:10" x14ac:dyDescent="0.3">
      <c r="F422" s="3"/>
      <c r="G422" s="4"/>
      <c r="H422" s="4"/>
      <c r="I422" s="4"/>
      <c r="J422" s="4"/>
    </row>
    <row r="423" spans="6:10" x14ac:dyDescent="0.3">
      <c r="F423" s="3"/>
      <c r="G423" s="4"/>
      <c r="H423" s="4"/>
      <c r="I423" s="4"/>
      <c r="J423" s="4"/>
    </row>
    <row r="424" spans="6:10" x14ac:dyDescent="0.3">
      <c r="F424" s="3"/>
      <c r="G424" s="4"/>
      <c r="H424" s="4"/>
      <c r="I424" s="4"/>
      <c r="J424" s="4"/>
    </row>
    <row r="425" spans="6:10" x14ac:dyDescent="0.3">
      <c r="F425" s="3"/>
      <c r="G425" s="4"/>
      <c r="H425" s="4"/>
      <c r="I425" s="4"/>
      <c r="J425" s="4"/>
    </row>
    <row r="426" spans="6:10" x14ac:dyDescent="0.3">
      <c r="F426" s="3"/>
      <c r="G426" s="4"/>
      <c r="H426" s="4"/>
      <c r="I426" s="4"/>
      <c r="J426" s="4"/>
    </row>
    <row r="427" spans="6:10" x14ac:dyDescent="0.3">
      <c r="F427" s="3"/>
      <c r="G427" s="4"/>
      <c r="H427" s="4"/>
      <c r="I427" s="4"/>
      <c r="J427" s="4"/>
    </row>
    <row r="428" spans="6:10" x14ac:dyDescent="0.3">
      <c r="F428" s="3"/>
      <c r="G428" s="4"/>
      <c r="H428" s="4"/>
      <c r="I428" s="4"/>
      <c r="J428" s="4"/>
    </row>
    <row r="429" spans="6:10" x14ac:dyDescent="0.3">
      <c r="F429" s="3"/>
      <c r="G429" s="4"/>
      <c r="H429" s="4"/>
      <c r="I429" s="4"/>
      <c r="J429" s="4"/>
    </row>
    <row r="430" spans="6:10" x14ac:dyDescent="0.3">
      <c r="F430" s="3"/>
      <c r="G430" s="4"/>
      <c r="H430" s="4"/>
      <c r="I430" s="4"/>
      <c r="J430" s="4"/>
    </row>
    <row r="431" spans="6:10" x14ac:dyDescent="0.3">
      <c r="F431" s="3"/>
      <c r="G431" s="4"/>
      <c r="H431" s="4"/>
      <c r="I431" s="4"/>
      <c r="J431" s="4"/>
    </row>
    <row r="432" spans="6:10" x14ac:dyDescent="0.3">
      <c r="F432" s="3"/>
      <c r="G432" s="4"/>
      <c r="H432" s="4"/>
      <c r="I432" s="4"/>
      <c r="J432" s="4"/>
    </row>
    <row r="433" spans="6:10" x14ac:dyDescent="0.3">
      <c r="F433" s="3"/>
      <c r="G433" s="4"/>
      <c r="H433" s="4"/>
      <c r="I433" s="4"/>
      <c r="J433" s="4"/>
    </row>
    <row r="434" spans="6:10" x14ac:dyDescent="0.3">
      <c r="F434" s="3"/>
      <c r="G434" s="4"/>
      <c r="H434" s="4"/>
      <c r="I434" s="4"/>
      <c r="J434" s="4"/>
    </row>
    <row r="435" spans="6:10" x14ac:dyDescent="0.3">
      <c r="F435" s="3"/>
      <c r="G435" s="4"/>
      <c r="H435" s="4"/>
      <c r="I435" s="4"/>
      <c r="J435" s="4"/>
    </row>
    <row r="436" spans="6:10" x14ac:dyDescent="0.3">
      <c r="F436" s="3"/>
      <c r="G436" s="4"/>
      <c r="H436" s="4"/>
      <c r="I436" s="4"/>
      <c r="J436" s="4"/>
    </row>
    <row r="437" spans="6:10" x14ac:dyDescent="0.3">
      <c r="F437" s="3"/>
      <c r="G437" s="4"/>
      <c r="H437" s="4"/>
      <c r="I437" s="4"/>
      <c r="J437" s="4"/>
    </row>
    <row r="438" spans="6:10" x14ac:dyDescent="0.3">
      <c r="F438" s="3"/>
      <c r="G438" s="4"/>
      <c r="H438" s="4"/>
      <c r="I438" s="4"/>
      <c r="J438" s="4"/>
    </row>
    <row r="439" spans="6:10" x14ac:dyDescent="0.3">
      <c r="F439" s="3"/>
      <c r="G439" s="4"/>
      <c r="H439" s="4"/>
      <c r="I439" s="4"/>
      <c r="J439" s="4"/>
    </row>
    <row r="440" spans="6:10" x14ac:dyDescent="0.3">
      <c r="F440" s="3"/>
      <c r="G440" s="4"/>
      <c r="H440" s="4"/>
      <c r="I440" s="4"/>
      <c r="J440" s="4"/>
    </row>
    <row r="441" spans="6:10" x14ac:dyDescent="0.3">
      <c r="F441" s="3"/>
      <c r="G441" s="4"/>
      <c r="H441" s="4"/>
      <c r="I441" s="4"/>
      <c r="J441" s="4"/>
    </row>
    <row r="442" spans="6:10" x14ac:dyDescent="0.3">
      <c r="F442" s="3"/>
      <c r="G442" s="4"/>
      <c r="H442" s="4"/>
      <c r="I442" s="4"/>
      <c r="J442" s="4"/>
    </row>
    <row r="443" spans="6:10" x14ac:dyDescent="0.3">
      <c r="F443" s="3"/>
      <c r="G443" s="4"/>
      <c r="H443" s="4"/>
      <c r="I443" s="4"/>
      <c r="J443" s="4"/>
    </row>
    <row r="444" spans="6:10" x14ac:dyDescent="0.3">
      <c r="F444" s="3"/>
      <c r="G444" s="4"/>
      <c r="H444" s="4"/>
      <c r="I444" s="4"/>
      <c r="J444" s="4"/>
    </row>
    <row r="445" spans="6:10" x14ac:dyDescent="0.3">
      <c r="F445" s="3"/>
      <c r="G445" s="4"/>
      <c r="H445" s="4"/>
      <c r="I445" s="4"/>
      <c r="J445" s="4"/>
    </row>
    <row r="446" spans="6:10" x14ac:dyDescent="0.3">
      <c r="F446" s="3"/>
      <c r="G446" s="4"/>
      <c r="H446" s="4"/>
      <c r="I446" s="4"/>
      <c r="J446" s="4"/>
    </row>
    <row r="447" spans="6:10" x14ac:dyDescent="0.3">
      <c r="F447" s="3"/>
      <c r="G447" s="4"/>
      <c r="H447" s="4"/>
      <c r="I447" s="4"/>
      <c r="J447" s="4"/>
    </row>
    <row r="448" spans="6:10" x14ac:dyDescent="0.3">
      <c r="F448" s="3"/>
      <c r="G448" s="4"/>
      <c r="H448" s="4"/>
      <c r="I448" s="4"/>
      <c r="J448" s="4"/>
    </row>
    <row r="449" spans="6:10" x14ac:dyDescent="0.3">
      <c r="F449" s="3"/>
      <c r="G449" s="4"/>
      <c r="H449" s="4"/>
      <c r="I449" s="4"/>
      <c r="J449" s="4"/>
    </row>
    <row r="450" spans="6:10" x14ac:dyDescent="0.3">
      <c r="F450" s="3"/>
      <c r="G450" s="4"/>
      <c r="H450" s="4"/>
      <c r="I450" s="4"/>
      <c r="J450" s="4"/>
    </row>
    <row r="451" spans="6:10" x14ac:dyDescent="0.3">
      <c r="F451" s="3"/>
      <c r="G451" s="4"/>
      <c r="H451" s="4"/>
      <c r="I451" s="4"/>
      <c r="J451" s="4"/>
    </row>
    <row r="452" spans="6:10" x14ac:dyDescent="0.3">
      <c r="F452" s="3"/>
      <c r="G452" s="4"/>
      <c r="H452" s="4"/>
      <c r="I452" s="4"/>
      <c r="J452" s="4"/>
    </row>
    <row r="453" spans="6:10" x14ac:dyDescent="0.3">
      <c r="F453" s="3"/>
      <c r="G453" s="4"/>
      <c r="H453" s="4"/>
      <c r="I453" s="4"/>
      <c r="J453" s="4"/>
    </row>
    <row r="454" spans="6:10" x14ac:dyDescent="0.3">
      <c r="F454" s="3"/>
      <c r="G454" s="4"/>
      <c r="H454" s="4"/>
      <c r="I454" s="4"/>
      <c r="J454" s="4"/>
    </row>
    <row r="455" spans="6:10" x14ac:dyDescent="0.3">
      <c r="F455" s="3"/>
      <c r="G455" s="4"/>
      <c r="H455" s="4"/>
      <c r="I455" s="4"/>
      <c r="J455" s="4"/>
    </row>
    <row r="456" spans="6:10" x14ac:dyDescent="0.3">
      <c r="F456" s="3"/>
      <c r="G456" s="4"/>
      <c r="H456" s="4"/>
      <c r="I456" s="4"/>
      <c r="J456" s="4"/>
    </row>
    <row r="457" spans="6:10" x14ac:dyDescent="0.3">
      <c r="F457" s="3"/>
      <c r="G457" s="4"/>
      <c r="H457" s="4"/>
      <c r="I457" s="4"/>
      <c r="J457" s="4"/>
    </row>
    <row r="458" spans="6:10" x14ac:dyDescent="0.3">
      <c r="F458" s="3"/>
      <c r="G458" s="4"/>
      <c r="H458" s="4"/>
      <c r="I458" s="4"/>
      <c r="J458" s="4"/>
    </row>
    <row r="459" spans="6:10" x14ac:dyDescent="0.3">
      <c r="F459" s="3"/>
      <c r="G459" s="4"/>
      <c r="H459" s="4"/>
      <c r="I459" s="4"/>
      <c r="J459" s="4"/>
    </row>
    <row r="460" spans="6:10" x14ac:dyDescent="0.3">
      <c r="F460" s="3"/>
      <c r="G460" s="4"/>
      <c r="H460" s="4"/>
      <c r="I460" s="4"/>
      <c r="J460" s="4"/>
    </row>
    <row r="461" spans="6:10" x14ac:dyDescent="0.3">
      <c r="F461" s="3"/>
      <c r="G461" s="4"/>
      <c r="H461" s="4"/>
      <c r="I461" s="4"/>
      <c r="J461" s="4"/>
    </row>
    <row r="462" spans="6:10" x14ac:dyDescent="0.3">
      <c r="F462" s="3"/>
      <c r="G462" s="4"/>
      <c r="H462" s="4"/>
      <c r="I462" s="4"/>
      <c r="J462" s="4"/>
    </row>
    <row r="463" spans="6:10" x14ac:dyDescent="0.3">
      <c r="F463" s="3"/>
      <c r="G463" s="4"/>
      <c r="H463" s="4"/>
      <c r="I463" s="4"/>
      <c r="J463" s="4"/>
    </row>
    <row r="464" spans="6:10" x14ac:dyDescent="0.3">
      <c r="F464" s="3"/>
      <c r="G464" s="4"/>
      <c r="H464" s="4"/>
      <c r="I464" s="4"/>
      <c r="J464" s="4"/>
    </row>
    <row r="465" spans="6:10" x14ac:dyDescent="0.3">
      <c r="F465" s="3"/>
      <c r="G465" s="4"/>
      <c r="H465" s="4"/>
      <c r="I465" s="4"/>
      <c r="J465" s="4"/>
    </row>
    <row r="466" spans="6:10" x14ac:dyDescent="0.3">
      <c r="F466" s="3"/>
      <c r="G466" s="4"/>
      <c r="H466" s="4"/>
      <c r="I466" s="4"/>
      <c r="J466" s="4"/>
    </row>
    <row r="467" spans="6:10" x14ac:dyDescent="0.3">
      <c r="F467" s="3"/>
      <c r="G467" s="4"/>
      <c r="H467" s="4"/>
      <c r="I467" s="4"/>
      <c r="J467" s="4"/>
    </row>
    <row r="468" spans="6:10" x14ac:dyDescent="0.3">
      <c r="F468" s="3"/>
      <c r="G468" s="4"/>
      <c r="H468" s="4"/>
      <c r="I468" s="4"/>
      <c r="J468" s="4"/>
    </row>
    <row r="469" spans="6:10" x14ac:dyDescent="0.3">
      <c r="F469" s="3"/>
      <c r="G469" s="4"/>
      <c r="H469" s="4"/>
      <c r="I469" s="4"/>
      <c r="J469" s="4"/>
    </row>
    <row r="470" spans="6:10" x14ac:dyDescent="0.3">
      <c r="F470" s="3"/>
      <c r="G470" s="4"/>
      <c r="H470" s="4"/>
      <c r="I470" s="4"/>
      <c r="J470" s="4"/>
    </row>
    <row r="471" spans="6:10" x14ac:dyDescent="0.3">
      <c r="F471" s="3"/>
      <c r="G471" s="4"/>
      <c r="H471" s="4"/>
      <c r="I471" s="4"/>
      <c r="J471" s="4"/>
    </row>
    <row r="472" spans="6:10" x14ac:dyDescent="0.3">
      <c r="F472" s="3"/>
      <c r="G472" s="4"/>
      <c r="H472" s="4"/>
      <c r="I472" s="4"/>
      <c r="J472" s="4"/>
    </row>
    <row r="473" spans="6:10" x14ac:dyDescent="0.3">
      <c r="F473" s="3"/>
      <c r="G473" s="4"/>
      <c r="H473" s="4"/>
      <c r="I473" s="4"/>
      <c r="J473" s="4"/>
    </row>
    <row r="474" spans="6:10" x14ac:dyDescent="0.3">
      <c r="F474" s="3"/>
      <c r="G474" s="4"/>
      <c r="H474" s="4"/>
      <c r="I474" s="4"/>
      <c r="J474" s="4"/>
    </row>
    <row r="475" spans="6:10" x14ac:dyDescent="0.3">
      <c r="F475" s="3"/>
      <c r="G475" s="4"/>
      <c r="H475" s="4"/>
      <c r="I475" s="4"/>
      <c r="J475" s="4"/>
    </row>
    <row r="476" spans="6:10" x14ac:dyDescent="0.3">
      <c r="F476" s="3"/>
      <c r="G476" s="4"/>
      <c r="H476" s="4"/>
      <c r="I476" s="4"/>
      <c r="J476" s="4"/>
    </row>
    <row r="477" spans="6:10" x14ac:dyDescent="0.3">
      <c r="F477" s="3"/>
      <c r="G477" s="4"/>
      <c r="H477" s="4"/>
      <c r="I477" s="4"/>
      <c r="J477" s="4"/>
    </row>
    <row r="478" spans="6:10" x14ac:dyDescent="0.3">
      <c r="F478" s="3"/>
      <c r="G478" s="4"/>
      <c r="H478" s="4"/>
      <c r="I478" s="4"/>
      <c r="J478" s="4"/>
    </row>
    <row r="479" spans="6:10" x14ac:dyDescent="0.3">
      <c r="F479" s="3"/>
      <c r="G479" s="4"/>
      <c r="H479" s="4"/>
      <c r="I479" s="4"/>
      <c r="J479" s="4"/>
    </row>
    <row r="480" spans="6:10" x14ac:dyDescent="0.3">
      <c r="F480" s="3"/>
      <c r="G480" s="4"/>
      <c r="H480" s="4"/>
      <c r="I480" s="4"/>
      <c r="J480" s="4"/>
    </row>
    <row r="481" spans="6:10" x14ac:dyDescent="0.3">
      <c r="F481" s="3"/>
      <c r="G481" s="4"/>
      <c r="H481" s="4"/>
      <c r="I481" s="4"/>
      <c r="J481" s="4"/>
    </row>
    <row r="482" spans="6:10" x14ac:dyDescent="0.3">
      <c r="F482" s="3"/>
      <c r="G482" s="4"/>
      <c r="H482" s="4"/>
      <c r="I482" s="4"/>
      <c r="J482" s="4"/>
    </row>
    <row r="483" spans="6:10" x14ac:dyDescent="0.3">
      <c r="F483" s="3"/>
      <c r="G483" s="4"/>
      <c r="H483" s="4"/>
      <c r="I483" s="4"/>
      <c r="J483" s="4"/>
    </row>
    <row r="484" spans="6:10" x14ac:dyDescent="0.3">
      <c r="F484" s="3"/>
      <c r="G484" s="4"/>
      <c r="H484" s="4"/>
      <c r="I484" s="4"/>
      <c r="J484" s="4"/>
    </row>
    <row r="485" spans="6:10" x14ac:dyDescent="0.3">
      <c r="F485" s="3"/>
      <c r="G485" s="4"/>
      <c r="H485" s="4"/>
      <c r="I485" s="4"/>
      <c r="J485" s="4"/>
    </row>
    <row r="486" spans="6:10" x14ac:dyDescent="0.3">
      <c r="F486" s="3"/>
      <c r="G486" s="4"/>
      <c r="H486" s="4"/>
      <c r="I486" s="4"/>
      <c r="J486" s="4"/>
    </row>
    <row r="487" spans="6:10" x14ac:dyDescent="0.3">
      <c r="F487" s="3"/>
      <c r="G487" s="4"/>
      <c r="H487" s="4"/>
      <c r="I487" s="4"/>
      <c r="J487" s="4"/>
    </row>
    <row r="488" spans="6:10" x14ac:dyDescent="0.3">
      <c r="F488" s="3"/>
      <c r="G488" s="4"/>
      <c r="H488" s="4"/>
      <c r="I488" s="4"/>
      <c r="J488" s="4"/>
    </row>
    <row r="489" spans="6:10" x14ac:dyDescent="0.3">
      <c r="F489" s="3"/>
      <c r="G489" s="4"/>
      <c r="H489" s="4"/>
      <c r="I489" s="4"/>
      <c r="J489" s="4"/>
    </row>
    <row r="490" spans="6:10" x14ac:dyDescent="0.3">
      <c r="F490" s="3"/>
      <c r="G490" s="4"/>
      <c r="H490" s="4"/>
      <c r="I490" s="4"/>
      <c r="J490" s="4"/>
    </row>
    <row r="491" spans="6:10" x14ac:dyDescent="0.3">
      <c r="F491" s="3"/>
      <c r="G491" s="4"/>
      <c r="H491" s="4"/>
      <c r="I491" s="4"/>
      <c r="J491" s="4"/>
    </row>
    <row r="492" spans="6:10" x14ac:dyDescent="0.3">
      <c r="F492" s="3"/>
      <c r="G492" s="4"/>
      <c r="H492" s="4"/>
      <c r="I492" s="4"/>
      <c r="J492" s="4"/>
    </row>
    <row r="493" spans="6:10" x14ac:dyDescent="0.3">
      <c r="F493" s="3"/>
      <c r="G493" s="4"/>
      <c r="H493" s="4"/>
      <c r="I493" s="4"/>
      <c r="J493" s="4"/>
    </row>
    <row r="494" spans="6:10" x14ac:dyDescent="0.3">
      <c r="F494" s="3"/>
      <c r="G494" s="4"/>
      <c r="H494" s="4"/>
      <c r="I494" s="4"/>
      <c r="J494" s="4"/>
    </row>
    <row r="495" spans="6:10" x14ac:dyDescent="0.3">
      <c r="F495" s="3"/>
      <c r="G495" s="4"/>
      <c r="H495" s="4"/>
      <c r="I495" s="4"/>
      <c r="J495" s="4"/>
    </row>
    <row r="496" spans="6:10" x14ac:dyDescent="0.3">
      <c r="F496" s="3"/>
      <c r="G496" s="4"/>
      <c r="H496" s="4"/>
      <c r="I496" s="4"/>
      <c r="J496" s="4"/>
    </row>
    <row r="497" spans="6:10" x14ac:dyDescent="0.3">
      <c r="F497" s="3"/>
      <c r="G497" s="4"/>
      <c r="H497" s="4"/>
      <c r="I497" s="4"/>
      <c r="J497" s="4"/>
    </row>
    <row r="498" spans="6:10" x14ac:dyDescent="0.3">
      <c r="F498" s="3"/>
      <c r="G498" s="4"/>
      <c r="H498" s="4"/>
      <c r="I498" s="4"/>
      <c r="J498" s="4"/>
    </row>
    <row r="499" spans="6:10" x14ac:dyDescent="0.3">
      <c r="F499" s="3"/>
      <c r="G499" s="4"/>
      <c r="H499" s="4"/>
      <c r="I499" s="4"/>
      <c r="J499" s="4"/>
    </row>
    <row r="500" spans="6:10" x14ac:dyDescent="0.3">
      <c r="F500" s="3"/>
      <c r="G500" s="4"/>
      <c r="H500" s="4"/>
      <c r="I500" s="4"/>
      <c r="J500" s="4"/>
    </row>
    <row r="501" spans="6:10" x14ac:dyDescent="0.3">
      <c r="F501" s="3"/>
      <c r="G501" s="4"/>
      <c r="H501" s="4"/>
      <c r="I501" s="4"/>
      <c r="J501" s="4"/>
    </row>
    <row r="502" spans="6:10" x14ac:dyDescent="0.3">
      <c r="F502" s="3"/>
      <c r="G502" s="4"/>
      <c r="H502" s="4"/>
      <c r="I502" s="4"/>
      <c r="J502" s="4"/>
    </row>
    <row r="503" spans="6:10" x14ac:dyDescent="0.3">
      <c r="F503" s="3"/>
      <c r="G503" s="4"/>
      <c r="H503" s="4"/>
      <c r="I503" s="4"/>
      <c r="J503" s="4"/>
    </row>
    <row r="504" spans="6:10" x14ac:dyDescent="0.3">
      <c r="F504" s="3"/>
      <c r="G504" s="4"/>
      <c r="H504" s="4"/>
      <c r="I504" s="4"/>
      <c r="J504" s="4"/>
    </row>
    <row r="505" spans="6:10" x14ac:dyDescent="0.3">
      <c r="F505" s="3"/>
      <c r="G505" s="4"/>
      <c r="H505" s="4"/>
      <c r="I505" s="4"/>
      <c r="J505" s="4"/>
    </row>
    <row r="506" spans="6:10" x14ac:dyDescent="0.3">
      <c r="F506" s="3"/>
      <c r="G506" s="4"/>
      <c r="H506" s="4"/>
      <c r="I506" s="4"/>
      <c r="J506" s="4"/>
    </row>
    <row r="507" spans="6:10" x14ac:dyDescent="0.3">
      <c r="F507" s="3"/>
      <c r="G507" s="4"/>
      <c r="H507" s="4"/>
      <c r="I507" s="4"/>
      <c r="J507" s="4"/>
    </row>
    <row r="508" spans="6:10" x14ac:dyDescent="0.3">
      <c r="F508" s="3"/>
      <c r="G508" s="4"/>
      <c r="H508" s="4"/>
      <c r="I508" s="4"/>
      <c r="J508" s="4"/>
    </row>
    <row r="509" spans="6:10" x14ac:dyDescent="0.3">
      <c r="F509" s="3"/>
      <c r="G509" s="4"/>
      <c r="H509" s="4"/>
      <c r="I509" s="4"/>
      <c r="J509" s="4"/>
    </row>
    <row r="510" spans="6:10" x14ac:dyDescent="0.3">
      <c r="F510" s="3"/>
      <c r="G510" s="4"/>
      <c r="H510" s="4"/>
      <c r="I510" s="4"/>
      <c r="J510" s="4"/>
    </row>
    <row r="511" spans="6:10" x14ac:dyDescent="0.3">
      <c r="F511" s="3"/>
      <c r="G511" s="4"/>
      <c r="H511" s="4"/>
      <c r="I511" s="4"/>
      <c r="J511" s="4"/>
    </row>
    <row r="512" spans="6:10" x14ac:dyDescent="0.3">
      <c r="F512" s="3"/>
      <c r="G512" s="4"/>
      <c r="H512" s="4"/>
      <c r="I512" s="4"/>
      <c r="J512" s="4"/>
    </row>
    <row r="513" spans="6:10" x14ac:dyDescent="0.3">
      <c r="F513" s="3"/>
      <c r="G513" s="4"/>
      <c r="H513" s="4"/>
      <c r="I513" s="4"/>
      <c r="J513" s="4"/>
    </row>
    <row r="514" spans="6:10" x14ac:dyDescent="0.3">
      <c r="F514" s="3"/>
      <c r="G514" s="4"/>
      <c r="H514" s="4"/>
      <c r="I514" s="4"/>
      <c r="J514" s="4"/>
    </row>
    <row r="515" spans="6:10" x14ac:dyDescent="0.3">
      <c r="F515" s="3"/>
      <c r="G515" s="4"/>
      <c r="H515" s="4"/>
      <c r="I515" s="4"/>
      <c r="J515" s="4"/>
    </row>
    <row r="516" spans="6:10" x14ac:dyDescent="0.3">
      <c r="F516" s="3"/>
      <c r="G516" s="4"/>
      <c r="H516" s="4"/>
      <c r="I516" s="4"/>
      <c r="J516" s="4"/>
    </row>
    <row r="517" spans="6:10" x14ac:dyDescent="0.3">
      <c r="F517" s="3"/>
      <c r="G517" s="4"/>
      <c r="H517" s="4"/>
      <c r="I517" s="4"/>
      <c r="J517" s="4"/>
    </row>
    <row r="518" spans="6:10" x14ac:dyDescent="0.3">
      <c r="F518" s="3"/>
      <c r="G518" s="4"/>
      <c r="H518" s="4"/>
      <c r="I518" s="4"/>
      <c r="J518" s="4"/>
    </row>
    <row r="519" spans="6:10" x14ac:dyDescent="0.3">
      <c r="F519" s="3"/>
      <c r="G519" s="4"/>
      <c r="H519" s="4"/>
      <c r="I519" s="4"/>
      <c r="J519" s="4"/>
    </row>
    <row r="520" spans="6:10" x14ac:dyDescent="0.3">
      <c r="F520" s="3"/>
      <c r="G520" s="4"/>
      <c r="H520" s="4"/>
      <c r="I520" s="4"/>
      <c r="J520" s="4"/>
    </row>
    <row r="521" spans="6:10" x14ac:dyDescent="0.3">
      <c r="F521" s="3"/>
      <c r="G521" s="4"/>
      <c r="H521" s="4"/>
      <c r="I521" s="4"/>
      <c r="J521" s="4"/>
    </row>
    <row r="522" spans="6:10" x14ac:dyDescent="0.3">
      <c r="F522" s="3"/>
      <c r="G522" s="4"/>
      <c r="H522" s="4"/>
      <c r="I522" s="4"/>
      <c r="J522" s="4"/>
    </row>
    <row r="523" spans="6:10" x14ac:dyDescent="0.3">
      <c r="F523" s="3"/>
      <c r="G523" s="4"/>
      <c r="H523" s="4"/>
      <c r="I523" s="4"/>
      <c r="J523" s="4"/>
    </row>
    <row r="524" spans="6:10" x14ac:dyDescent="0.3">
      <c r="F524" s="3"/>
      <c r="G524" s="4"/>
      <c r="H524" s="4"/>
      <c r="I524" s="4"/>
      <c r="J524" s="4"/>
    </row>
    <row r="525" spans="6:10" x14ac:dyDescent="0.3">
      <c r="F525" s="3"/>
      <c r="G525" s="4"/>
      <c r="H525" s="4"/>
      <c r="I525" s="4"/>
      <c r="J525" s="4"/>
    </row>
    <row r="526" spans="6:10" x14ac:dyDescent="0.3">
      <c r="F526" s="3"/>
      <c r="G526" s="4"/>
      <c r="H526" s="4"/>
      <c r="I526" s="4"/>
      <c r="J526" s="4"/>
    </row>
    <row r="527" spans="6:10" x14ac:dyDescent="0.3">
      <c r="F527" s="3"/>
      <c r="G527" s="4"/>
      <c r="H527" s="4"/>
      <c r="I527" s="4"/>
      <c r="J527" s="4"/>
    </row>
    <row r="528" spans="6:10" x14ac:dyDescent="0.3">
      <c r="F528" s="3"/>
      <c r="G528" s="4"/>
      <c r="H528" s="4"/>
      <c r="I528" s="4"/>
      <c r="J528" s="4"/>
    </row>
    <row r="529" spans="6:10" x14ac:dyDescent="0.3">
      <c r="F529" s="3"/>
      <c r="G529" s="4"/>
      <c r="H529" s="4"/>
      <c r="I529" s="4"/>
      <c r="J529" s="4"/>
    </row>
    <row r="530" spans="6:10" x14ac:dyDescent="0.3">
      <c r="F530" s="3"/>
      <c r="G530" s="4"/>
      <c r="H530" s="4"/>
      <c r="I530" s="4"/>
      <c r="J530" s="4"/>
    </row>
    <row r="531" spans="6:10" x14ac:dyDescent="0.3">
      <c r="F531" s="3"/>
      <c r="G531" s="4"/>
      <c r="H531" s="4"/>
      <c r="I531" s="4"/>
      <c r="J531" s="4"/>
    </row>
    <row r="532" spans="6:10" x14ac:dyDescent="0.3">
      <c r="F532" s="3"/>
      <c r="G532" s="4"/>
      <c r="H532" s="4"/>
      <c r="I532" s="4"/>
      <c r="J532" s="4"/>
    </row>
    <row r="533" spans="6:10" x14ac:dyDescent="0.3">
      <c r="F533" s="3"/>
      <c r="G533" s="4"/>
      <c r="H533" s="4"/>
      <c r="I533" s="4"/>
      <c r="J533" s="4"/>
    </row>
    <row r="534" spans="6:10" x14ac:dyDescent="0.3">
      <c r="F534" s="3"/>
      <c r="G534" s="4"/>
      <c r="H534" s="4"/>
      <c r="I534" s="4"/>
      <c r="J534" s="4"/>
    </row>
    <row r="535" spans="6:10" x14ac:dyDescent="0.3">
      <c r="F535" s="3"/>
      <c r="G535" s="4"/>
      <c r="H535" s="4"/>
      <c r="I535" s="4"/>
      <c r="J535" s="4"/>
    </row>
    <row r="536" spans="6:10" x14ac:dyDescent="0.3">
      <c r="F536" s="3"/>
      <c r="G536" s="4"/>
      <c r="H536" s="4"/>
      <c r="I536" s="4"/>
      <c r="J536" s="4"/>
    </row>
    <row r="537" spans="6:10" x14ac:dyDescent="0.3">
      <c r="F537" s="3"/>
      <c r="G537" s="4"/>
      <c r="H537" s="4"/>
      <c r="I537" s="4"/>
      <c r="J537" s="4"/>
    </row>
    <row r="538" spans="6:10" x14ac:dyDescent="0.3">
      <c r="F538" s="3"/>
      <c r="G538" s="4"/>
      <c r="H538" s="4"/>
      <c r="I538" s="4"/>
      <c r="J538" s="4"/>
    </row>
    <row r="539" spans="6:10" x14ac:dyDescent="0.3">
      <c r="F539" s="3"/>
      <c r="G539" s="4"/>
      <c r="H539" s="4"/>
      <c r="I539" s="4"/>
      <c r="J539" s="4"/>
    </row>
    <row r="540" spans="6:10" x14ac:dyDescent="0.3">
      <c r="F540" s="3"/>
      <c r="G540" s="4"/>
      <c r="H540" s="4"/>
      <c r="I540" s="4"/>
      <c r="J540" s="4"/>
    </row>
    <row r="541" spans="6:10" x14ac:dyDescent="0.3">
      <c r="F541" s="3"/>
      <c r="G541" s="4"/>
      <c r="H541" s="4"/>
      <c r="I541" s="4"/>
      <c r="J541" s="4"/>
    </row>
    <row r="542" spans="6:10" x14ac:dyDescent="0.3">
      <c r="F542" s="3"/>
      <c r="G542" s="4"/>
      <c r="H542" s="4"/>
      <c r="I542" s="4"/>
      <c r="J542" s="4"/>
    </row>
    <row r="543" spans="6:10" x14ac:dyDescent="0.3">
      <c r="F543" s="3"/>
      <c r="G543" s="4"/>
      <c r="H543" s="4"/>
      <c r="I543" s="4"/>
      <c r="J543" s="4"/>
    </row>
    <row r="544" spans="6:10" x14ac:dyDescent="0.3">
      <c r="F544" s="3"/>
      <c r="G544" s="4"/>
      <c r="H544" s="4"/>
      <c r="I544" s="4"/>
      <c r="J544" s="4"/>
    </row>
    <row r="545" spans="6:10" x14ac:dyDescent="0.3">
      <c r="F545" s="3"/>
      <c r="G545" s="4"/>
      <c r="H545" s="4"/>
      <c r="I545" s="4"/>
      <c r="J545" s="4"/>
    </row>
    <row r="546" spans="6:10" x14ac:dyDescent="0.3">
      <c r="F546" s="3"/>
      <c r="G546" s="4"/>
      <c r="H546" s="4"/>
      <c r="I546" s="4"/>
      <c r="J546" s="4"/>
    </row>
    <row r="547" spans="6:10" x14ac:dyDescent="0.3">
      <c r="F547" s="3"/>
      <c r="G547" s="4"/>
      <c r="H547" s="4"/>
      <c r="I547" s="4"/>
      <c r="J547" s="4"/>
    </row>
    <row r="548" spans="6:10" x14ac:dyDescent="0.3">
      <c r="F548" s="3"/>
      <c r="G548" s="4"/>
      <c r="H548" s="4"/>
      <c r="I548" s="4"/>
      <c r="J548" s="4"/>
    </row>
    <row r="549" spans="6:10" x14ac:dyDescent="0.3">
      <c r="F549" s="3"/>
      <c r="G549" s="4"/>
      <c r="H549" s="4"/>
      <c r="I549" s="4"/>
      <c r="J549" s="4"/>
    </row>
    <row r="550" spans="6:10" x14ac:dyDescent="0.3">
      <c r="F550" s="3"/>
      <c r="G550" s="4"/>
      <c r="H550" s="4"/>
      <c r="I550" s="4"/>
      <c r="J550" s="4"/>
    </row>
    <row r="551" spans="6:10" x14ac:dyDescent="0.3">
      <c r="F551" s="3"/>
      <c r="G551" s="4"/>
      <c r="H551" s="4"/>
      <c r="I551" s="4"/>
      <c r="J551" s="4"/>
    </row>
    <row r="552" spans="6:10" x14ac:dyDescent="0.3">
      <c r="F552" s="3"/>
      <c r="G552" s="4"/>
      <c r="H552" s="4"/>
      <c r="I552" s="4"/>
      <c r="J552" s="4"/>
    </row>
    <row r="553" spans="6:10" x14ac:dyDescent="0.3">
      <c r="F553" s="3"/>
      <c r="G553" s="4"/>
      <c r="H553" s="4"/>
      <c r="I553" s="4"/>
      <c r="J553" s="4"/>
    </row>
    <row r="554" spans="6:10" x14ac:dyDescent="0.3">
      <c r="F554" s="3"/>
      <c r="G554" s="4"/>
      <c r="H554" s="4"/>
      <c r="I554" s="4"/>
      <c r="J554" s="4"/>
    </row>
    <row r="555" spans="6:10" x14ac:dyDescent="0.3">
      <c r="F555" s="3"/>
      <c r="G555" s="4"/>
      <c r="H555" s="4"/>
      <c r="I555" s="4"/>
      <c r="J555" s="4"/>
    </row>
    <row r="556" spans="6:10" x14ac:dyDescent="0.3">
      <c r="F556" s="3"/>
      <c r="G556" s="4"/>
      <c r="H556" s="4"/>
      <c r="I556" s="4"/>
      <c r="J556" s="4"/>
    </row>
    <row r="557" spans="6:10" x14ac:dyDescent="0.3">
      <c r="F557" s="3"/>
      <c r="G557" s="4"/>
      <c r="H557" s="4"/>
      <c r="I557" s="4"/>
      <c r="J557" s="4"/>
    </row>
    <row r="558" spans="6:10" x14ac:dyDescent="0.3">
      <c r="F558" s="3"/>
      <c r="G558" s="4"/>
      <c r="H558" s="4"/>
      <c r="I558" s="4"/>
      <c r="J558" s="4"/>
    </row>
    <row r="559" spans="6:10" x14ac:dyDescent="0.3">
      <c r="F559" s="3"/>
      <c r="G559" s="4"/>
      <c r="H559" s="4"/>
      <c r="I559" s="4"/>
      <c r="J559" s="4"/>
    </row>
    <row r="560" spans="6:10" x14ac:dyDescent="0.3">
      <c r="F560" s="3"/>
      <c r="G560" s="4"/>
      <c r="H560" s="4"/>
      <c r="I560" s="4"/>
      <c r="J560" s="4"/>
    </row>
    <row r="561" spans="6:10" x14ac:dyDescent="0.3">
      <c r="F561" s="3"/>
      <c r="G561" s="4"/>
      <c r="H561" s="4"/>
      <c r="I561" s="4"/>
      <c r="J561" s="4"/>
    </row>
    <row r="562" spans="6:10" x14ac:dyDescent="0.3">
      <c r="F562" s="3"/>
      <c r="G562" s="4"/>
      <c r="H562" s="4"/>
      <c r="I562" s="4"/>
      <c r="J562" s="4"/>
    </row>
    <row r="563" spans="6:10" x14ac:dyDescent="0.3">
      <c r="F563" s="3"/>
      <c r="G563" s="4"/>
      <c r="H563" s="4"/>
      <c r="I563" s="4"/>
      <c r="J563" s="4"/>
    </row>
    <row r="564" spans="6:10" x14ac:dyDescent="0.3">
      <c r="F564" s="3"/>
      <c r="G564" s="4"/>
      <c r="H564" s="4"/>
      <c r="I564" s="4"/>
      <c r="J564" s="4"/>
    </row>
    <row r="565" spans="6:10" x14ac:dyDescent="0.3">
      <c r="F565" s="3"/>
      <c r="G565" s="4"/>
      <c r="H565" s="4"/>
      <c r="I565" s="4"/>
      <c r="J565" s="4"/>
    </row>
    <row r="566" spans="6:10" x14ac:dyDescent="0.3">
      <c r="F566" s="3"/>
      <c r="G566" s="4"/>
      <c r="H566" s="4"/>
      <c r="I566" s="4"/>
      <c r="J566" s="4"/>
    </row>
    <row r="567" spans="6:10" x14ac:dyDescent="0.3">
      <c r="F567" s="3"/>
      <c r="G567" s="4"/>
      <c r="H567" s="4"/>
      <c r="I567" s="4"/>
      <c r="J567" s="4"/>
    </row>
    <row r="568" spans="6:10" x14ac:dyDescent="0.3">
      <c r="F568" s="3"/>
      <c r="G568" s="4"/>
      <c r="H568" s="4"/>
      <c r="I568" s="4"/>
      <c r="J568" s="4"/>
    </row>
    <row r="569" spans="6:10" x14ac:dyDescent="0.3">
      <c r="F569" s="3"/>
      <c r="G569" s="4"/>
      <c r="H569" s="4"/>
      <c r="I569" s="4"/>
      <c r="J569" s="4"/>
    </row>
    <row r="570" spans="6:10" x14ac:dyDescent="0.3">
      <c r="F570" s="3"/>
      <c r="G570" s="4"/>
      <c r="H570" s="4"/>
      <c r="I570" s="4"/>
      <c r="J570" s="4"/>
    </row>
    <row r="571" spans="6:10" x14ac:dyDescent="0.3">
      <c r="F571" s="3"/>
      <c r="G571" s="4"/>
      <c r="H571" s="4"/>
      <c r="I571" s="4"/>
      <c r="J571" s="4"/>
    </row>
    <row r="572" spans="6:10" x14ac:dyDescent="0.3">
      <c r="F572" s="3"/>
      <c r="G572" s="4"/>
      <c r="H572" s="4"/>
      <c r="I572" s="4"/>
      <c r="J572" s="4"/>
    </row>
    <row r="573" spans="6:10" x14ac:dyDescent="0.3">
      <c r="F573" s="3"/>
      <c r="G573" s="4"/>
      <c r="H573" s="4"/>
      <c r="I573" s="4"/>
      <c r="J573" s="4"/>
    </row>
    <row r="574" spans="6:10" x14ac:dyDescent="0.3">
      <c r="F574" s="3"/>
      <c r="G574" s="4"/>
      <c r="H574" s="4"/>
      <c r="I574" s="4"/>
      <c r="J574" s="4"/>
    </row>
    <row r="575" spans="6:10" x14ac:dyDescent="0.3">
      <c r="F575" s="3"/>
      <c r="G575" s="4"/>
      <c r="H575" s="4"/>
      <c r="I575" s="4"/>
      <c r="J575" s="4"/>
    </row>
    <row r="576" spans="6:10" x14ac:dyDescent="0.3">
      <c r="F576" s="3"/>
      <c r="G576" s="4"/>
      <c r="H576" s="4"/>
      <c r="I576" s="4"/>
      <c r="J576" s="4"/>
    </row>
    <row r="577" spans="6:10" x14ac:dyDescent="0.3">
      <c r="F577" s="3"/>
      <c r="G577" s="4"/>
      <c r="H577" s="4"/>
      <c r="I577" s="4"/>
      <c r="J577" s="4"/>
    </row>
    <row r="578" spans="6:10" x14ac:dyDescent="0.3">
      <c r="F578" s="3"/>
      <c r="G578" s="4"/>
      <c r="H578" s="4"/>
      <c r="I578" s="4"/>
      <c r="J578" s="4"/>
    </row>
    <row r="579" spans="6:10" x14ac:dyDescent="0.3">
      <c r="F579" s="3"/>
      <c r="G579" s="4"/>
      <c r="H579" s="4"/>
      <c r="I579" s="4"/>
      <c r="J579" s="4"/>
    </row>
    <row r="580" spans="6:10" x14ac:dyDescent="0.3">
      <c r="F580" s="3"/>
      <c r="G580" s="4"/>
      <c r="H580" s="4"/>
      <c r="I580" s="4"/>
      <c r="J580" s="4"/>
    </row>
    <row r="581" spans="6:10" x14ac:dyDescent="0.3">
      <c r="F581" s="3"/>
      <c r="G581" s="4"/>
      <c r="H581" s="4"/>
      <c r="I581" s="4"/>
      <c r="J581" s="4"/>
    </row>
    <row r="582" spans="6:10" x14ac:dyDescent="0.3">
      <c r="F582" s="3"/>
      <c r="G582" s="4"/>
      <c r="H582" s="4"/>
      <c r="I582" s="4"/>
      <c r="J582" s="4"/>
    </row>
    <row r="583" spans="6:10" x14ac:dyDescent="0.3">
      <c r="F583" s="3"/>
      <c r="G583" s="4"/>
      <c r="H583" s="4"/>
      <c r="I583" s="4"/>
      <c r="J583" s="4"/>
    </row>
    <row r="584" spans="6:10" x14ac:dyDescent="0.3">
      <c r="F584" s="3"/>
      <c r="G584" s="4"/>
      <c r="H584" s="4"/>
      <c r="I584" s="4"/>
      <c r="J584" s="4"/>
    </row>
    <row r="585" spans="6:10" x14ac:dyDescent="0.3">
      <c r="F585" s="3"/>
      <c r="G585" s="4"/>
      <c r="H585" s="4"/>
      <c r="I585" s="4"/>
      <c r="J585" s="4"/>
    </row>
    <row r="586" spans="6:10" x14ac:dyDescent="0.3">
      <c r="F586" s="3"/>
      <c r="G586" s="4"/>
      <c r="H586" s="4"/>
      <c r="I586" s="4"/>
      <c r="J586" s="4"/>
    </row>
    <row r="587" spans="6:10" x14ac:dyDescent="0.3">
      <c r="F587" s="3"/>
      <c r="G587" s="4"/>
      <c r="H587" s="4"/>
      <c r="I587" s="4"/>
      <c r="J587" s="4"/>
    </row>
    <row r="588" spans="6:10" x14ac:dyDescent="0.3">
      <c r="F588" s="3"/>
      <c r="G588" s="4"/>
      <c r="H588" s="4"/>
      <c r="I588" s="4"/>
      <c r="J588" s="4"/>
    </row>
    <row r="589" spans="6:10" x14ac:dyDescent="0.3">
      <c r="F589" s="3"/>
      <c r="G589" s="4"/>
      <c r="H589" s="4"/>
      <c r="I589" s="4"/>
      <c r="J589" s="4"/>
    </row>
    <row r="590" spans="6:10" x14ac:dyDescent="0.3">
      <c r="F590" s="3"/>
      <c r="G590" s="4"/>
      <c r="H590" s="4"/>
      <c r="I590" s="4"/>
      <c r="J590" s="4"/>
    </row>
    <row r="591" spans="6:10" x14ac:dyDescent="0.3">
      <c r="F591" s="3"/>
      <c r="G591" s="4"/>
      <c r="H591" s="4"/>
      <c r="I591" s="4"/>
      <c r="J591" s="4"/>
    </row>
    <row r="592" spans="6:10" x14ac:dyDescent="0.3">
      <c r="F592" s="3"/>
      <c r="G592" s="4"/>
      <c r="H592" s="4"/>
      <c r="I592" s="4"/>
      <c r="J592" s="4"/>
    </row>
    <row r="593" spans="6:10" x14ac:dyDescent="0.3">
      <c r="F593" s="3"/>
      <c r="G593" s="4"/>
      <c r="H593" s="4"/>
      <c r="I593" s="4"/>
      <c r="J593" s="4"/>
    </row>
    <row r="594" spans="6:10" x14ac:dyDescent="0.3">
      <c r="F594" s="3"/>
      <c r="G594" s="4"/>
      <c r="H594" s="4"/>
      <c r="I594" s="4"/>
      <c r="J594" s="4"/>
    </row>
    <row r="595" spans="6:10" x14ac:dyDescent="0.3">
      <c r="F595" s="3"/>
      <c r="G595" s="4"/>
      <c r="H595" s="4"/>
      <c r="I595" s="4"/>
      <c r="J595" s="4"/>
    </row>
    <row r="596" spans="6:10" x14ac:dyDescent="0.3">
      <c r="F596" s="3"/>
      <c r="G596" s="4"/>
      <c r="H596" s="4"/>
      <c r="I596" s="4"/>
      <c r="J596" s="4"/>
    </row>
    <row r="597" spans="6:10" x14ac:dyDescent="0.3">
      <c r="F597" s="3"/>
      <c r="G597" s="4"/>
      <c r="H597" s="4"/>
      <c r="I597" s="4"/>
      <c r="J597" s="4"/>
    </row>
    <row r="598" spans="6:10" x14ac:dyDescent="0.3">
      <c r="F598" s="3"/>
      <c r="G598" s="4"/>
      <c r="H598" s="4"/>
      <c r="I598" s="4"/>
      <c r="J598" s="4"/>
    </row>
    <row r="599" spans="6:10" x14ac:dyDescent="0.3">
      <c r="F599" s="3"/>
      <c r="G599" s="4"/>
      <c r="H599" s="4"/>
      <c r="I599" s="4"/>
      <c r="J599" s="4"/>
    </row>
    <row r="600" spans="6:10" x14ac:dyDescent="0.3">
      <c r="F600" s="3"/>
      <c r="G600" s="4"/>
      <c r="H600" s="4"/>
      <c r="I600" s="4"/>
      <c r="J600" s="4"/>
    </row>
    <row r="601" spans="6:10" x14ac:dyDescent="0.3">
      <c r="F601" s="3"/>
      <c r="G601" s="4"/>
      <c r="H601" s="4"/>
      <c r="I601" s="4"/>
      <c r="J601" s="4"/>
    </row>
    <row r="602" spans="6:10" x14ac:dyDescent="0.3">
      <c r="F602" s="3"/>
      <c r="G602" s="4"/>
      <c r="H602" s="4"/>
      <c r="I602" s="4"/>
      <c r="J602" s="4"/>
    </row>
    <row r="603" spans="6:10" x14ac:dyDescent="0.3">
      <c r="F603" s="3"/>
      <c r="G603" s="4"/>
      <c r="H603" s="4"/>
      <c r="I603" s="4"/>
      <c r="J603" s="4"/>
    </row>
    <row r="604" spans="6:10" x14ac:dyDescent="0.3">
      <c r="F604" s="3"/>
      <c r="G604" s="4"/>
      <c r="H604" s="4"/>
      <c r="I604" s="4"/>
      <c r="J604" s="4"/>
    </row>
    <row r="605" spans="6:10" x14ac:dyDescent="0.3">
      <c r="F605" s="3"/>
      <c r="G605" s="4"/>
      <c r="H605" s="4"/>
      <c r="I605" s="4"/>
      <c r="J605" s="4"/>
    </row>
    <row r="606" spans="6:10" x14ac:dyDescent="0.3">
      <c r="F606" s="3"/>
      <c r="G606" s="4"/>
      <c r="H606" s="4"/>
      <c r="I606" s="4"/>
      <c r="J606" s="4"/>
    </row>
    <row r="607" spans="6:10" x14ac:dyDescent="0.3">
      <c r="F607" s="3"/>
      <c r="G607" s="4"/>
      <c r="H607" s="4"/>
      <c r="I607" s="4"/>
      <c r="J607" s="4"/>
    </row>
    <row r="608" spans="6:10" x14ac:dyDescent="0.3">
      <c r="F608" s="3"/>
      <c r="G608" s="4"/>
      <c r="H608" s="4"/>
      <c r="I608" s="4"/>
      <c r="J608" s="4"/>
    </row>
    <row r="609" spans="6:10" x14ac:dyDescent="0.3">
      <c r="F609" s="3"/>
      <c r="G609" s="4"/>
      <c r="H609" s="4"/>
      <c r="I609" s="4"/>
      <c r="J609" s="4"/>
    </row>
    <row r="610" spans="6:10" x14ac:dyDescent="0.3">
      <c r="F610" s="3"/>
      <c r="G610" s="4"/>
      <c r="H610" s="4"/>
      <c r="I610" s="4"/>
      <c r="J610" s="4"/>
    </row>
    <row r="611" spans="6:10" x14ac:dyDescent="0.3">
      <c r="F611" s="3"/>
      <c r="G611" s="4"/>
      <c r="H611" s="4"/>
      <c r="I611" s="4"/>
      <c r="J611" s="4"/>
    </row>
    <row r="612" spans="6:10" x14ac:dyDescent="0.3">
      <c r="F612" s="3"/>
      <c r="G612" s="4"/>
      <c r="H612" s="4"/>
      <c r="I612" s="4"/>
      <c r="J612" s="4"/>
    </row>
    <row r="613" spans="6:10" x14ac:dyDescent="0.3">
      <c r="F613" s="3"/>
      <c r="G613" s="4"/>
      <c r="H613" s="4"/>
      <c r="I613" s="4"/>
      <c r="J613" s="4"/>
    </row>
    <row r="614" spans="6:10" x14ac:dyDescent="0.3">
      <c r="F614" s="3"/>
      <c r="G614" s="4"/>
      <c r="H614" s="4"/>
      <c r="I614" s="4"/>
      <c r="J614" s="4"/>
    </row>
    <row r="615" spans="6:10" x14ac:dyDescent="0.3">
      <c r="F615" s="3"/>
      <c r="G615" s="4"/>
      <c r="H615" s="4"/>
      <c r="I615" s="4"/>
      <c r="J615" s="4"/>
    </row>
    <row r="616" spans="6:10" x14ac:dyDescent="0.3">
      <c r="F616" s="3"/>
      <c r="G616" s="4"/>
      <c r="H616" s="4"/>
      <c r="I616" s="4"/>
      <c r="J616" s="4"/>
    </row>
    <row r="617" spans="6:10" x14ac:dyDescent="0.3">
      <c r="F617" s="3"/>
      <c r="G617" s="4"/>
      <c r="H617" s="4"/>
      <c r="I617" s="4"/>
      <c r="J617" s="4"/>
    </row>
    <row r="618" spans="6:10" x14ac:dyDescent="0.3">
      <c r="F618" s="3"/>
      <c r="G618" s="4"/>
      <c r="H618" s="4"/>
      <c r="I618" s="4"/>
      <c r="J618" s="4"/>
    </row>
    <row r="619" spans="6:10" x14ac:dyDescent="0.3">
      <c r="F619" s="3"/>
      <c r="G619" s="4"/>
      <c r="H619" s="4"/>
      <c r="I619" s="4"/>
      <c r="J619" s="4"/>
    </row>
    <row r="620" spans="6:10" x14ac:dyDescent="0.3">
      <c r="F620" s="3"/>
      <c r="G620" s="4"/>
      <c r="H620" s="4"/>
      <c r="I620" s="4"/>
      <c r="J620" s="4"/>
    </row>
    <row r="621" spans="6:10" x14ac:dyDescent="0.3">
      <c r="F621" s="3"/>
      <c r="G621" s="4"/>
      <c r="H621" s="4"/>
      <c r="I621" s="4"/>
      <c r="J621" s="4"/>
    </row>
    <row r="622" spans="6:10" x14ac:dyDescent="0.3">
      <c r="F622" s="3"/>
      <c r="G622" s="4"/>
      <c r="H622" s="4"/>
      <c r="I622" s="4"/>
      <c r="J622" s="4"/>
    </row>
    <row r="623" spans="6:10" x14ac:dyDescent="0.3">
      <c r="F623" s="3"/>
      <c r="G623" s="4"/>
      <c r="H623" s="4"/>
      <c r="I623" s="4"/>
      <c r="J623" s="4"/>
    </row>
    <row r="624" spans="6:10" x14ac:dyDescent="0.3">
      <c r="F624" s="3"/>
      <c r="G624" s="4"/>
      <c r="H624" s="4"/>
      <c r="I624" s="4"/>
      <c r="J624" s="4"/>
    </row>
    <row r="625" spans="6:10" x14ac:dyDescent="0.3">
      <c r="F625" s="3"/>
      <c r="G625" s="4"/>
      <c r="H625" s="4"/>
      <c r="I625" s="4"/>
      <c r="J625" s="4"/>
    </row>
    <row r="626" spans="6:10" x14ac:dyDescent="0.3">
      <c r="F626" s="3"/>
      <c r="G626" s="4"/>
      <c r="H626" s="4"/>
      <c r="I626" s="4"/>
      <c r="J626" s="4"/>
    </row>
    <row r="627" spans="6:10" x14ac:dyDescent="0.3">
      <c r="F627" s="3"/>
      <c r="G627" s="4"/>
      <c r="H627" s="4"/>
      <c r="I627" s="4"/>
      <c r="J627" s="4"/>
    </row>
    <row r="628" spans="6:10" x14ac:dyDescent="0.3">
      <c r="F628" s="3"/>
      <c r="G628" s="4"/>
      <c r="H628" s="4"/>
      <c r="I628" s="4"/>
      <c r="J628" s="4"/>
    </row>
    <row r="629" spans="6:10" x14ac:dyDescent="0.3">
      <c r="F629" s="3"/>
      <c r="G629" s="4"/>
      <c r="H629" s="4"/>
      <c r="I629" s="4"/>
      <c r="J629" s="4"/>
    </row>
    <row r="630" spans="6:10" x14ac:dyDescent="0.3">
      <c r="F630" s="3"/>
      <c r="G630" s="4"/>
      <c r="H630" s="4"/>
      <c r="I630" s="4"/>
      <c r="J630" s="4"/>
    </row>
    <row r="631" spans="6:10" x14ac:dyDescent="0.3">
      <c r="F631" s="3"/>
      <c r="G631" s="4"/>
      <c r="H631" s="4"/>
      <c r="I631" s="4"/>
      <c r="J631" s="4"/>
    </row>
    <row r="632" spans="6:10" x14ac:dyDescent="0.3">
      <c r="F632" s="3"/>
      <c r="G632" s="4"/>
      <c r="H632" s="4"/>
      <c r="I632" s="4"/>
      <c r="J632" s="4"/>
    </row>
    <row r="633" spans="6:10" x14ac:dyDescent="0.3">
      <c r="F633" s="3"/>
      <c r="G633" s="4"/>
      <c r="H633" s="4"/>
      <c r="I633" s="4"/>
      <c r="J633" s="4"/>
    </row>
    <row r="634" spans="6:10" x14ac:dyDescent="0.3">
      <c r="F634" s="3"/>
      <c r="G634" s="4"/>
      <c r="H634" s="4"/>
      <c r="I634" s="4"/>
      <c r="J634" s="4"/>
    </row>
    <row r="635" spans="6:10" x14ac:dyDescent="0.3">
      <c r="F635" s="3"/>
      <c r="G635" s="4"/>
      <c r="H635" s="4"/>
      <c r="I635" s="4"/>
      <c r="J635" s="4"/>
    </row>
    <row r="636" spans="6:10" x14ac:dyDescent="0.3">
      <c r="F636" s="3"/>
      <c r="G636" s="4"/>
      <c r="H636" s="4"/>
      <c r="I636" s="4"/>
      <c r="J636" s="4"/>
    </row>
    <row r="637" spans="6:10" x14ac:dyDescent="0.3">
      <c r="F637" s="3"/>
      <c r="G637" s="4"/>
      <c r="H637" s="4"/>
      <c r="I637" s="4"/>
      <c r="J637" s="4"/>
    </row>
    <row r="638" spans="6:10" x14ac:dyDescent="0.3">
      <c r="F638" s="3"/>
      <c r="G638" s="4"/>
      <c r="H638" s="4"/>
      <c r="I638" s="4"/>
      <c r="J638" s="4"/>
    </row>
    <row r="639" spans="6:10" x14ac:dyDescent="0.3">
      <c r="F639" s="3"/>
      <c r="G639" s="4"/>
      <c r="H639" s="4"/>
      <c r="I639" s="4"/>
      <c r="J639" s="4"/>
    </row>
    <row r="640" spans="6:10" x14ac:dyDescent="0.3">
      <c r="F640" s="3"/>
      <c r="G640" s="4"/>
      <c r="H640" s="4"/>
      <c r="I640" s="4"/>
      <c r="J640" s="4"/>
    </row>
    <row r="641" spans="6:10" x14ac:dyDescent="0.3">
      <c r="F641" s="3"/>
      <c r="G641" s="4"/>
      <c r="H641" s="4"/>
      <c r="I641" s="4"/>
      <c r="J641" s="4"/>
    </row>
    <row r="642" spans="6:10" x14ac:dyDescent="0.3">
      <c r="F642" s="3"/>
      <c r="G642" s="4"/>
      <c r="H642" s="4"/>
      <c r="I642" s="4"/>
      <c r="J642" s="4"/>
    </row>
    <row r="643" spans="6:10" x14ac:dyDescent="0.3">
      <c r="F643" s="3"/>
      <c r="G643" s="4"/>
      <c r="H643" s="4"/>
      <c r="I643" s="4"/>
      <c r="J643" s="4"/>
    </row>
    <row r="644" spans="6:10" x14ac:dyDescent="0.3">
      <c r="F644" s="3"/>
      <c r="G644" s="4"/>
      <c r="H644" s="4"/>
      <c r="I644" s="4"/>
      <c r="J644" s="4"/>
    </row>
    <row r="645" spans="6:10" x14ac:dyDescent="0.3">
      <c r="F645" s="3"/>
      <c r="G645" s="4"/>
      <c r="H645" s="4"/>
      <c r="I645" s="4"/>
      <c r="J645" s="4"/>
    </row>
    <row r="646" spans="6:10" x14ac:dyDescent="0.3">
      <c r="F646" s="3"/>
      <c r="G646" s="4"/>
      <c r="H646" s="4"/>
      <c r="I646" s="4"/>
      <c r="J646" s="4"/>
    </row>
    <row r="647" spans="6:10" x14ac:dyDescent="0.3">
      <c r="F647" s="3"/>
      <c r="G647" s="4"/>
      <c r="H647" s="4"/>
      <c r="I647" s="4"/>
      <c r="J647" s="4"/>
    </row>
    <row r="648" spans="6:10" x14ac:dyDescent="0.3">
      <c r="F648" s="3"/>
      <c r="G648" s="4"/>
      <c r="H648" s="4"/>
      <c r="I648" s="4"/>
      <c r="J648" s="4"/>
    </row>
    <row r="649" spans="6:10" x14ac:dyDescent="0.3">
      <c r="F649" s="3"/>
      <c r="G649" s="4"/>
      <c r="H649" s="4"/>
      <c r="I649" s="4"/>
      <c r="J649" s="4"/>
    </row>
    <row r="650" spans="6:10" x14ac:dyDescent="0.3">
      <c r="F650" s="3"/>
      <c r="G650" s="4"/>
      <c r="H650" s="4"/>
      <c r="I650" s="4"/>
      <c r="J650" s="4"/>
    </row>
    <row r="651" spans="6:10" x14ac:dyDescent="0.3">
      <c r="F651" s="3"/>
      <c r="G651" s="4"/>
      <c r="H651" s="4"/>
      <c r="I651" s="4"/>
      <c r="J651" s="4"/>
    </row>
    <row r="652" spans="6:10" x14ac:dyDescent="0.3">
      <c r="F652" s="3"/>
      <c r="G652" s="4"/>
      <c r="H652" s="4"/>
      <c r="I652" s="4"/>
      <c r="J652" s="4"/>
    </row>
    <row r="653" spans="6:10" x14ac:dyDescent="0.3">
      <c r="F653" s="3"/>
      <c r="G653" s="4"/>
      <c r="H653" s="4"/>
      <c r="I653" s="4"/>
      <c r="J653" s="4"/>
    </row>
    <row r="654" spans="6:10" x14ac:dyDescent="0.3">
      <c r="F654" s="3"/>
      <c r="G654" s="4"/>
      <c r="H654" s="4"/>
      <c r="I654" s="4"/>
      <c r="J654" s="4"/>
    </row>
    <row r="655" spans="6:10" x14ac:dyDescent="0.3">
      <c r="F655" s="3"/>
      <c r="G655" s="4"/>
      <c r="H655" s="4"/>
      <c r="I655" s="4"/>
      <c r="J655" s="4"/>
    </row>
    <row r="656" spans="6:10" x14ac:dyDescent="0.3">
      <c r="F656" s="3"/>
      <c r="G656" s="4"/>
      <c r="H656" s="4"/>
      <c r="I656" s="4"/>
      <c r="J656" s="4"/>
    </row>
    <row r="657" spans="6:10" x14ac:dyDescent="0.3">
      <c r="F657" s="3"/>
      <c r="G657" s="4"/>
      <c r="H657" s="4"/>
      <c r="I657" s="4"/>
      <c r="J657" s="4"/>
    </row>
    <row r="658" spans="6:10" x14ac:dyDescent="0.3">
      <c r="F658" s="3"/>
      <c r="G658" s="4"/>
      <c r="H658" s="4"/>
      <c r="I658" s="4"/>
      <c r="J658" s="4"/>
    </row>
  </sheetData>
  <mergeCells count="1">
    <mergeCell ref="L1:R1"/>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315C3-7776-473E-85CB-7F4C74C11BCF}">
  <dimension ref="A1:P20"/>
  <sheetViews>
    <sheetView zoomScale="76" workbookViewId="0">
      <selection activeCell="C14" sqref="C14"/>
    </sheetView>
  </sheetViews>
  <sheetFormatPr defaultRowHeight="14.4" x14ac:dyDescent="0.3"/>
  <cols>
    <col min="2" max="2" width="26.33203125" customWidth="1"/>
    <col min="9" max="9" width="15.109375" bestFit="1" customWidth="1"/>
    <col min="10" max="10" width="14.5546875" bestFit="1" customWidth="1"/>
    <col min="11" max="11" width="12" bestFit="1" customWidth="1"/>
  </cols>
  <sheetData>
    <row r="1" spans="1:16" x14ac:dyDescent="0.3">
      <c r="A1" s="38"/>
      <c r="B1" s="38"/>
      <c r="C1" s="38"/>
      <c r="D1" s="38"/>
      <c r="E1" s="38"/>
      <c r="F1" s="38"/>
      <c r="G1" s="38"/>
      <c r="H1" s="38"/>
      <c r="I1" s="38"/>
      <c r="J1" s="38"/>
      <c r="K1" s="38"/>
      <c r="L1" s="38"/>
      <c r="M1" s="38"/>
    </row>
    <row r="2" spans="1:16" x14ac:dyDescent="0.3">
      <c r="A2" s="38"/>
      <c r="B2" s="38"/>
      <c r="C2" s="38"/>
      <c r="D2" s="38"/>
      <c r="E2" s="38"/>
      <c r="F2" s="38"/>
      <c r="G2" s="38"/>
      <c r="H2" s="38"/>
      <c r="I2" s="38"/>
      <c r="J2" s="38"/>
      <c r="K2" s="38"/>
      <c r="L2" s="38"/>
      <c r="M2" s="38"/>
    </row>
    <row r="4" spans="1:16" x14ac:dyDescent="0.3">
      <c r="B4" t="s">
        <v>84</v>
      </c>
      <c r="C4" s="2" t="s">
        <v>35</v>
      </c>
    </row>
    <row r="6" spans="1:16" ht="23.4" x14ac:dyDescent="0.45">
      <c r="B6" s="42" t="s">
        <v>85</v>
      </c>
      <c r="C6" s="42"/>
      <c r="D6" s="42"/>
      <c r="F6" s="43" t="s">
        <v>86</v>
      </c>
      <c r="G6" s="42"/>
      <c r="H6" s="42"/>
      <c r="I6" s="42"/>
      <c r="J6" s="42"/>
      <c r="K6" s="42"/>
      <c r="L6" s="42"/>
      <c r="M6" s="42"/>
      <c r="N6" s="42"/>
      <c r="O6" s="42"/>
      <c r="P6" s="42"/>
    </row>
    <row r="8" spans="1:16" x14ac:dyDescent="0.3">
      <c r="B8" t="s">
        <v>87</v>
      </c>
      <c r="C8">
        <f>COUNTIF(Table2[Geography],C4)</f>
        <v>53</v>
      </c>
    </row>
    <row r="9" spans="1:16" x14ac:dyDescent="0.3">
      <c r="I9" s="27" t="s">
        <v>69</v>
      </c>
      <c r="J9" t="s">
        <v>71</v>
      </c>
      <c r="K9" t="s">
        <v>72</v>
      </c>
    </row>
    <row r="10" spans="1:16" x14ac:dyDescent="0.3">
      <c r="C10" t="s">
        <v>55</v>
      </c>
      <c r="D10" t="s">
        <v>88</v>
      </c>
      <c r="I10" s="28" t="s">
        <v>2</v>
      </c>
      <c r="J10">
        <v>2142</v>
      </c>
      <c r="K10">
        <v>318</v>
      </c>
      <c r="L10">
        <f>IF(J10&gt;12000,1,-1)</f>
        <v>-1</v>
      </c>
    </row>
    <row r="11" spans="1:16" x14ac:dyDescent="0.3">
      <c r="B11" t="s">
        <v>89</v>
      </c>
      <c r="C11">
        <f>SUMIFS(Table2[Amount],Table2[Geography],C$4)</f>
        <v>189434</v>
      </c>
      <c r="D11">
        <f>AVERAGE(Table2[Amount],Table2[Geography],C$4)</f>
        <v>4136.2299999999996</v>
      </c>
      <c r="I11" s="28" t="s">
        <v>8</v>
      </c>
      <c r="J11">
        <v>25151</v>
      </c>
      <c r="K11">
        <v>1707</v>
      </c>
      <c r="L11">
        <f t="shared" ref="L11:L20" si="0">IF(J11&gt;12000,1,-1)</f>
        <v>1</v>
      </c>
    </row>
    <row r="12" spans="1:16" x14ac:dyDescent="0.3">
      <c r="B12" t="s">
        <v>80</v>
      </c>
      <c r="C12">
        <f>SUMIFS(Table2[Cost],Table2[Geography],C$4)</f>
        <v>107216.28</v>
      </c>
      <c r="D12">
        <f>AVERAGEIFS(Table2[Cost],Table2[Geography],C$4)</f>
        <v>2022.9486792452831</v>
      </c>
      <c r="I12" s="28" t="s">
        <v>41</v>
      </c>
      <c r="J12">
        <v>15785</v>
      </c>
      <c r="K12">
        <v>699</v>
      </c>
      <c r="L12">
        <f t="shared" si="0"/>
        <v>1</v>
      </c>
    </row>
    <row r="13" spans="1:16" x14ac:dyDescent="0.3">
      <c r="I13" s="28" t="s">
        <v>7</v>
      </c>
      <c r="J13">
        <v>28546</v>
      </c>
      <c r="K13">
        <v>1005</v>
      </c>
      <c r="L13">
        <f t="shared" si="0"/>
        <v>1</v>
      </c>
    </row>
    <row r="14" spans="1:16" x14ac:dyDescent="0.3">
      <c r="I14" s="28" t="s">
        <v>6</v>
      </c>
      <c r="J14">
        <v>11018</v>
      </c>
      <c r="K14">
        <v>972</v>
      </c>
      <c r="L14">
        <f t="shared" si="0"/>
        <v>-1</v>
      </c>
    </row>
    <row r="15" spans="1:16" x14ac:dyDescent="0.3">
      <c r="I15" s="28" t="s">
        <v>5</v>
      </c>
      <c r="J15">
        <v>28273</v>
      </c>
      <c r="K15">
        <v>912</v>
      </c>
      <c r="L15">
        <f t="shared" si="0"/>
        <v>1</v>
      </c>
    </row>
    <row r="16" spans="1:16" x14ac:dyDescent="0.3">
      <c r="I16" s="28" t="s">
        <v>3</v>
      </c>
      <c r="J16">
        <v>16492</v>
      </c>
      <c r="K16">
        <v>1215</v>
      </c>
      <c r="L16">
        <f t="shared" si="0"/>
        <v>1</v>
      </c>
    </row>
    <row r="17" spans="9:12" x14ac:dyDescent="0.3">
      <c r="I17" s="28" t="s">
        <v>9</v>
      </c>
      <c r="J17">
        <v>11319</v>
      </c>
      <c r="K17">
        <v>693</v>
      </c>
      <c r="L17">
        <f t="shared" si="0"/>
        <v>-1</v>
      </c>
    </row>
    <row r="18" spans="9:12" x14ac:dyDescent="0.3">
      <c r="I18" s="28" t="s">
        <v>10</v>
      </c>
      <c r="J18">
        <v>12383</v>
      </c>
      <c r="K18">
        <v>804</v>
      </c>
      <c r="L18">
        <f t="shared" si="0"/>
        <v>1</v>
      </c>
    </row>
    <row r="19" spans="9:12" x14ac:dyDescent="0.3">
      <c r="I19" s="28" t="s">
        <v>40</v>
      </c>
      <c r="J19">
        <v>38325</v>
      </c>
      <c r="K19">
        <v>1833</v>
      </c>
      <c r="L19">
        <f t="shared" si="0"/>
        <v>1</v>
      </c>
    </row>
    <row r="20" spans="9:12" x14ac:dyDescent="0.3">
      <c r="I20" s="28" t="s">
        <v>70</v>
      </c>
      <c r="J20">
        <v>189434</v>
      </c>
      <c r="K20">
        <v>10158</v>
      </c>
      <c r="L20">
        <f t="shared" si="0"/>
        <v>1</v>
      </c>
    </row>
  </sheetData>
  <mergeCells count="3">
    <mergeCell ref="A1:M2"/>
    <mergeCell ref="B6:D6"/>
    <mergeCell ref="F6:P6"/>
  </mergeCells>
  <conditionalFormatting sqref="L10:L20">
    <cfRule type="iconSet" priority="1">
      <iconSet iconSet="3Symbols" showValue="0">
        <cfvo type="percent" val="0"/>
        <cfvo type="percent" val="33"/>
        <cfvo type="percent" val="67"/>
      </iconSet>
    </cfRule>
  </conditionalFormatting>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B1CC16B-912D-47C9-8589-EC18114D1308}">
          <x14:formula1>
            <xm:f>'3'!$A$5:$A$10</xm:f>
          </x14:formula1>
          <xm:sqref>C4</xm:sqref>
        </x14:dataValidation>
      </x14:dataValidations>
    </ex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F1FB1-D335-4EEB-8592-9BA9E7556AA9}">
  <dimension ref="A1:I26"/>
  <sheetViews>
    <sheetView tabSelected="1" zoomScale="93" workbookViewId="0">
      <selection activeCell="E26" sqref="E26"/>
    </sheetView>
  </sheetViews>
  <sheetFormatPr defaultRowHeight="14.4" x14ac:dyDescent="0.3"/>
  <cols>
    <col min="2" max="2" width="19.109375" bestFit="1" customWidth="1"/>
    <col min="3" max="3" width="14.44140625" bestFit="1" customWidth="1"/>
    <col min="4" max="4" width="11.77734375" bestFit="1" customWidth="1"/>
    <col min="5" max="5" width="12.33203125" bestFit="1" customWidth="1"/>
    <col min="6" max="6" width="8.6640625" bestFit="1" customWidth="1"/>
  </cols>
  <sheetData>
    <row r="1" spans="1:9" x14ac:dyDescent="0.3">
      <c r="A1" s="37" t="s">
        <v>91</v>
      </c>
      <c r="B1" s="38"/>
      <c r="C1" s="38"/>
      <c r="D1" s="38"/>
      <c r="E1" s="38"/>
      <c r="F1" s="38"/>
      <c r="G1" s="38"/>
      <c r="H1" s="38"/>
      <c r="I1" s="38"/>
    </row>
    <row r="2" spans="1:9" x14ac:dyDescent="0.3">
      <c r="A2" s="38"/>
      <c r="B2" s="38"/>
      <c r="C2" s="38"/>
      <c r="D2" s="38"/>
      <c r="E2" s="38"/>
      <c r="F2" s="38"/>
      <c r="G2" s="38"/>
      <c r="H2" s="38"/>
      <c r="I2" s="38"/>
    </row>
    <row r="5" spans="1:9" x14ac:dyDescent="0.3">
      <c r="B5" s="27" t="s">
        <v>69</v>
      </c>
      <c r="C5" t="s">
        <v>71</v>
      </c>
      <c r="D5" t="s">
        <v>72</v>
      </c>
      <c r="E5" t="s">
        <v>83</v>
      </c>
      <c r="F5" t="s">
        <v>90</v>
      </c>
    </row>
    <row r="6" spans="1:9" x14ac:dyDescent="0.3">
      <c r="B6" s="28" t="s">
        <v>4</v>
      </c>
      <c r="C6">
        <v>1197</v>
      </c>
      <c r="D6">
        <v>573</v>
      </c>
      <c r="E6" s="29">
        <v>-5610.24</v>
      </c>
      <c r="F6" s="35">
        <v>-4.6869172932330825</v>
      </c>
    </row>
    <row r="7" spans="1:9" x14ac:dyDescent="0.3">
      <c r="B7" s="28" t="s">
        <v>16</v>
      </c>
      <c r="C7">
        <v>6391</v>
      </c>
      <c r="D7">
        <v>738</v>
      </c>
      <c r="E7" s="29">
        <v>-96.019999999999527</v>
      </c>
      <c r="F7" s="35">
        <v>-1.5024252855578082E-2</v>
      </c>
    </row>
    <row r="8" spans="1:9" x14ac:dyDescent="0.3">
      <c r="B8" s="28" t="s">
        <v>21</v>
      </c>
      <c r="C8">
        <v>3612</v>
      </c>
      <c r="D8">
        <v>384</v>
      </c>
      <c r="E8" s="29">
        <v>156</v>
      </c>
      <c r="F8" s="35">
        <v>4.3189368770764118E-2</v>
      </c>
    </row>
    <row r="9" spans="1:9" x14ac:dyDescent="0.3">
      <c r="B9" s="28" t="s">
        <v>30</v>
      </c>
      <c r="C9">
        <v>10206</v>
      </c>
      <c r="D9">
        <v>639</v>
      </c>
      <c r="E9" s="29">
        <v>946.88999999999942</v>
      </c>
      <c r="F9" s="35">
        <v>9.2777777777777723E-2</v>
      </c>
    </row>
    <row r="10" spans="1:9" x14ac:dyDescent="0.3">
      <c r="B10" s="28" t="s">
        <v>27</v>
      </c>
      <c r="C10">
        <v>6132</v>
      </c>
      <c r="D10">
        <v>93</v>
      </c>
      <c r="E10" s="29">
        <v>4576.1099999999997</v>
      </c>
      <c r="F10" s="35">
        <v>0.7462671232876712</v>
      </c>
    </row>
    <row r="11" spans="1:9" x14ac:dyDescent="0.3">
      <c r="B11" s="28" t="s">
        <v>33</v>
      </c>
      <c r="C11">
        <v>6391</v>
      </c>
      <c r="D11">
        <v>48</v>
      </c>
      <c r="E11" s="29">
        <v>5797.24</v>
      </c>
      <c r="F11" s="35">
        <v>0.90709435143170081</v>
      </c>
    </row>
    <row r="12" spans="1:9" x14ac:dyDescent="0.3">
      <c r="B12" s="28" t="s">
        <v>24</v>
      </c>
      <c r="C12">
        <v>6398</v>
      </c>
      <c r="D12">
        <v>102</v>
      </c>
      <c r="E12" s="29">
        <v>5891.06</v>
      </c>
      <c r="F12" s="35">
        <v>0.92076586433260399</v>
      </c>
    </row>
    <row r="13" spans="1:9" x14ac:dyDescent="0.3">
      <c r="B13" s="28" t="s">
        <v>31</v>
      </c>
      <c r="C13">
        <v>7875</v>
      </c>
      <c r="D13">
        <v>135</v>
      </c>
      <c r="E13" s="29">
        <v>7093.35</v>
      </c>
      <c r="F13" s="35">
        <v>0.90074285714285718</v>
      </c>
    </row>
    <row r="14" spans="1:9" x14ac:dyDescent="0.3">
      <c r="B14" s="28" t="s">
        <v>22</v>
      </c>
      <c r="C14">
        <v>12243</v>
      </c>
      <c r="D14">
        <v>477</v>
      </c>
      <c r="E14" s="29">
        <v>7582.7100000000009</v>
      </c>
      <c r="F14" s="35">
        <v>0.61935064935064943</v>
      </c>
    </row>
    <row r="15" spans="1:9" x14ac:dyDescent="0.3">
      <c r="B15" s="28" t="s">
        <v>19</v>
      </c>
      <c r="C15">
        <v>9702</v>
      </c>
      <c r="D15">
        <v>243</v>
      </c>
      <c r="E15" s="29">
        <v>7845.48</v>
      </c>
      <c r="F15" s="35">
        <v>0.80864564007421147</v>
      </c>
    </row>
    <row r="16" spans="1:9" x14ac:dyDescent="0.3">
      <c r="B16" s="28" t="s">
        <v>28</v>
      </c>
      <c r="C16">
        <v>16842</v>
      </c>
      <c r="D16">
        <v>858</v>
      </c>
      <c r="E16" s="29">
        <v>7935.9599999999991</v>
      </c>
      <c r="F16" s="35">
        <v>0.47120057000356247</v>
      </c>
    </row>
    <row r="17" spans="2:6" x14ac:dyDescent="0.3">
      <c r="B17" s="28" t="s">
        <v>20</v>
      </c>
      <c r="C17">
        <v>10661</v>
      </c>
      <c r="D17">
        <v>219</v>
      </c>
      <c r="E17" s="29">
        <v>8335.2200000000012</v>
      </c>
      <c r="F17" s="35">
        <v>0.78184222868398845</v>
      </c>
    </row>
    <row r="18" spans="2:6" x14ac:dyDescent="0.3">
      <c r="B18" s="28" t="s">
        <v>14</v>
      </c>
      <c r="C18">
        <v>12656</v>
      </c>
      <c r="D18">
        <v>291</v>
      </c>
      <c r="E18" s="29">
        <v>9251.2999999999993</v>
      </c>
      <c r="F18" s="35">
        <v>0.73098135271807829</v>
      </c>
    </row>
    <row r="19" spans="2:6" x14ac:dyDescent="0.3">
      <c r="B19" s="28" t="s">
        <v>15</v>
      </c>
      <c r="C19">
        <v>13286</v>
      </c>
      <c r="D19">
        <v>303</v>
      </c>
      <c r="E19" s="29">
        <v>9731.81</v>
      </c>
      <c r="F19" s="35">
        <v>0.73248607556826728</v>
      </c>
    </row>
    <row r="20" spans="2:6" x14ac:dyDescent="0.3">
      <c r="B20" s="28" t="s">
        <v>29</v>
      </c>
      <c r="C20">
        <v>14679</v>
      </c>
      <c r="D20">
        <v>669</v>
      </c>
      <c r="E20" s="29">
        <v>9888.9599999999991</v>
      </c>
      <c r="F20" s="35">
        <v>0.67368076844471692</v>
      </c>
    </row>
    <row r="21" spans="2:6" x14ac:dyDescent="0.3">
      <c r="B21" s="28" t="s">
        <v>23</v>
      </c>
      <c r="C21">
        <v>12369</v>
      </c>
      <c r="D21">
        <v>312</v>
      </c>
      <c r="E21" s="29">
        <v>10344.119999999999</v>
      </c>
      <c r="F21" s="35">
        <v>0.83629396070822204</v>
      </c>
    </row>
    <row r="22" spans="2:6" x14ac:dyDescent="0.3">
      <c r="B22" s="28" t="s">
        <v>25</v>
      </c>
      <c r="C22">
        <v>13118</v>
      </c>
      <c r="D22">
        <v>177</v>
      </c>
      <c r="E22" s="29">
        <v>10790.45</v>
      </c>
      <c r="F22" s="35">
        <v>0.82256822686385123</v>
      </c>
    </row>
    <row r="23" spans="2:6" x14ac:dyDescent="0.3">
      <c r="B23" s="28" t="s">
        <v>18</v>
      </c>
      <c r="C23">
        <v>13076</v>
      </c>
      <c r="D23">
        <v>240</v>
      </c>
      <c r="E23" s="29">
        <v>11523.2</v>
      </c>
      <c r="F23" s="35">
        <v>0.8812480881003365</v>
      </c>
    </row>
    <row r="24" spans="2:6" x14ac:dyDescent="0.3">
      <c r="B24" s="28" t="s">
        <v>17</v>
      </c>
      <c r="C24">
        <v>18396</v>
      </c>
      <c r="D24">
        <v>456</v>
      </c>
      <c r="E24" s="29">
        <v>16977.84</v>
      </c>
      <c r="F24" s="35">
        <v>0.92290932811480753</v>
      </c>
    </row>
    <row r="25" spans="2:6" x14ac:dyDescent="0.3">
      <c r="B25" s="28" t="s">
        <v>26</v>
      </c>
      <c r="C25">
        <v>23583</v>
      </c>
      <c r="D25">
        <v>474</v>
      </c>
      <c r="E25" s="29">
        <v>20928.599999999999</v>
      </c>
      <c r="F25" s="35">
        <v>0.88744434550311657</v>
      </c>
    </row>
    <row r="26" spans="2:6" x14ac:dyDescent="0.3">
      <c r="B26" s="28" t="s">
        <v>70</v>
      </c>
      <c r="C26">
        <v>218813</v>
      </c>
      <c r="D26">
        <v>7431</v>
      </c>
      <c r="E26" s="29">
        <v>149890.03999999998</v>
      </c>
      <c r="F26" s="35">
        <v>0.68501432730230827</v>
      </c>
    </row>
  </sheetData>
  <mergeCells count="1">
    <mergeCell ref="A1: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2F36-CFD3-4D2A-86BF-AB99A2A3F935}">
  <dimension ref="A1:G16"/>
  <sheetViews>
    <sheetView workbookViewId="0">
      <selection activeCell="C8" sqref="C8"/>
    </sheetView>
  </sheetViews>
  <sheetFormatPr defaultRowHeight="14.4" x14ac:dyDescent="0.3"/>
  <cols>
    <col min="2" max="3" width="10.44140625" bestFit="1" customWidth="1"/>
  </cols>
  <sheetData>
    <row r="1" spans="1:7" x14ac:dyDescent="0.3">
      <c r="A1" s="37" t="s">
        <v>64</v>
      </c>
      <c r="B1" s="38"/>
      <c r="C1" s="38"/>
      <c r="D1" s="38"/>
      <c r="E1" s="38"/>
      <c r="F1" s="38"/>
      <c r="G1" s="38"/>
    </row>
    <row r="2" spans="1:7" x14ac:dyDescent="0.3">
      <c r="A2" s="38"/>
      <c r="B2" s="38"/>
      <c r="C2" s="38"/>
      <c r="D2" s="38"/>
      <c r="E2" s="38"/>
      <c r="F2" s="38"/>
      <c r="G2" s="38"/>
    </row>
    <row r="7" spans="1:7" x14ac:dyDescent="0.3">
      <c r="C7" t="s">
        <v>1</v>
      </c>
      <c r="D7" t="s">
        <v>49</v>
      </c>
    </row>
    <row r="8" spans="1:7" x14ac:dyDescent="0.3">
      <c r="B8" t="s">
        <v>55</v>
      </c>
      <c r="C8" s="3">
        <f>SUM(Table2[Amount])</f>
        <v>1240869</v>
      </c>
      <c r="D8" s="4">
        <f>SUM(Table2[Units])</f>
        <v>45660</v>
      </c>
    </row>
    <row r="9" spans="1:7" x14ac:dyDescent="0.3">
      <c r="B9" t="s">
        <v>56</v>
      </c>
      <c r="C9">
        <f>AVERAGE(Table2[Amount])</f>
        <v>4136.2299999999996</v>
      </c>
      <c r="D9">
        <f>AVERAGE(Table2[Units])</f>
        <v>152.19999999999999</v>
      </c>
    </row>
    <row r="10" spans="1:7" x14ac:dyDescent="0.3">
      <c r="B10" t="s">
        <v>57</v>
      </c>
      <c r="C10">
        <f>MEDIAN(Table2[Amount])</f>
        <v>3437</v>
      </c>
      <c r="D10">
        <f>MEDIAN(Table2[Units])</f>
        <v>124.5</v>
      </c>
    </row>
    <row r="11" spans="1:7" x14ac:dyDescent="0.3">
      <c r="B11" t="s">
        <v>58</v>
      </c>
      <c r="C11">
        <f>MIN(Table2[Amount])</f>
        <v>0</v>
      </c>
      <c r="D11">
        <f>MIN(Table2[Units])</f>
        <v>0</v>
      </c>
    </row>
    <row r="12" spans="1:7" x14ac:dyDescent="0.3">
      <c r="B12" t="s">
        <v>59</v>
      </c>
      <c r="C12">
        <f>MAX(Table2[Amount])</f>
        <v>16184</v>
      </c>
      <c r="D12">
        <f>MAX(Table2[Units])</f>
        <v>525</v>
      </c>
    </row>
    <row r="13" spans="1:7" x14ac:dyDescent="0.3">
      <c r="B13" t="s">
        <v>60</v>
      </c>
      <c r="C13">
        <f>C12-C11</f>
        <v>16184</v>
      </c>
      <c r="D13">
        <f>D12-D11</f>
        <v>525</v>
      </c>
    </row>
    <row r="15" spans="1:7" x14ac:dyDescent="0.3">
      <c r="B15" t="s">
        <v>61</v>
      </c>
      <c r="C15">
        <f>_xlfn.PERCENTILE.EXC(Table2[Amount],0.25)</f>
        <v>1652</v>
      </c>
    </row>
    <row r="16" spans="1:7" x14ac:dyDescent="0.3">
      <c r="B16" t="s">
        <v>62</v>
      </c>
      <c r="C16">
        <f>_xlfn.PERCENTILE.EXC(Table2[Amount],0.75)</f>
        <v>6245.75</v>
      </c>
    </row>
  </sheetData>
  <mergeCells count="1">
    <mergeCell ref="A1: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9D739-3448-4AAD-8149-F08C4C869F84}">
  <dimension ref="A1:H303"/>
  <sheetViews>
    <sheetView zoomScale="86" zoomScaleNormal="86" workbookViewId="0">
      <selection activeCell="E4" sqref="E4"/>
    </sheetView>
  </sheetViews>
  <sheetFormatPr defaultRowHeight="14.4" x14ac:dyDescent="0.3"/>
  <cols>
    <col min="2" max="2" width="15.109375" bestFit="1" customWidth="1"/>
    <col min="3" max="3" width="11.5546875" bestFit="1" customWidth="1"/>
    <col min="4" max="4" width="20.21875" bestFit="1" customWidth="1"/>
    <col min="5" max="5" width="8" bestFit="1" customWidth="1"/>
    <col min="6" max="6" width="11.6640625" customWidth="1"/>
  </cols>
  <sheetData>
    <row r="1" spans="1:8" x14ac:dyDescent="0.3">
      <c r="A1" s="37" t="s">
        <v>65</v>
      </c>
      <c r="B1" s="38"/>
      <c r="C1" s="38"/>
      <c r="D1" s="38"/>
      <c r="E1" s="38"/>
      <c r="F1" s="38"/>
      <c r="G1" s="38"/>
      <c r="H1" s="38"/>
    </row>
    <row r="2" spans="1:8" x14ac:dyDescent="0.3">
      <c r="A2" s="38"/>
      <c r="B2" s="38"/>
      <c r="C2" s="38"/>
      <c r="D2" s="38"/>
      <c r="E2" s="38"/>
      <c r="F2" s="38"/>
      <c r="G2" s="38"/>
      <c r="H2" s="38"/>
    </row>
    <row r="3" spans="1:8" x14ac:dyDescent="0.3">
      <c r="B3" s="11" t="s">
        <v>11</v>
      </c>
      <c r="C3" s="20" t="s">
        <v>12</v>
      </c>
      <c r="D3" s="20" t="s">
        <v>0</v>
      </c>
      <c r="E3" s="21" t="s">
        <v>1</v>
      </c>
      <c r="F3" s="22" t="s">
        <v>49</v>
      </c>
    </row>
    <row r="4" spans="1:8" x14ac:dyDescent="0.3">
      <c r="B4" s="17" t="s">
        <v>40</v>
      </c>
      <c r="C4" s="17" t="s">
        <v>37</v>
      </c>
      <c r="D4" s="17" t="s">
        <v>30</v>
      </c>
      <c r="E4" s="18">
        <v>1624</v>
      </c>
      <c r="F4" s="19">
        <v>114</v>
      </c>
    </row>
    <row r="5" spans="1:8" x14ac:dyDescent="0.3">
      <c r="B5" s="13" t="s">
        <v>8</v>
      </c>
      <c r="C5" s="13" t="s">
        <v>35</v>
      </c>
      <c r="D5" s="13" t="s">
        <v>32</v>
      </c>
      <c r="E5" s="14">
        <v>6706</v>
      </c>
      <c r="F5" s="15">
        <v>459</v>
      </c>
    </row>
    <row r="6" spans="1:8" x14ac:dyDescent="0.3">
      <c r="B6" s="17" t="s">
        <v>9</v>
      </c>
      <c r="C6" s="17" t="s">
        <v>35</v>
      </c>
      <c r="D6" s="17" t="s">
        <v>4</v>
      </c>
      <c r="E6" s="18">
        <v>959</v>
      </c>
      <c r="F6" s="19">
        <v>147</v>
      </c>
    </row>
    <row r="7" spans="1:8" x14ac:dyDescent="0.3">
      <c r="B7" s="13" t="s">
        <v>41</v>
      </c>
      <c r="C7" s="13" t="s">
        <v>36</v>
      </c>
      <c r="D7" s="13" t="s">
        <v>18</v>
      </c>
      <c r="E7" s="14">
        <v>9632</v>
      </c>
      <c r="F7" s="15">
        <v>288</v>
      </c>
    </row>
    <row r="8" spans="1:8" x14ac:dyDescent="0.3">
      <c r="B8" s="17" t="s">
        <v>6</v>
      </c>
      <c r="C8" s="17" t="s">
        <v>39</v>
      </c>
      <c r="D8" s="17" t="s">
        <v>25</v>
      </c>
      <c r="E8" s="18">
        <v>2100</v>
      </c>
      <c r="F8" s="19">
        <v>414</v>
      </c>
    </row>
    <row r="9" spans="1:8" x14ac:dyDescent="0.3">
      <c r="B9" s="13" t="s">
        <v>40</v>
      </c>
      <c r="C9" s="13" t="s">
        <v>35</v>
      </c>
      <c r="D9" s="13" t="s">
        <v>33</v>
      </c>
      <c r="E9" s="14">
        <v>8869</v>
      </c>
      <c r="F9" s="15">
        <v>432</v>
      </c>
    </row>
    <row r="10" spans="1:8" x14ac:dyDescent="0.3">
      <c r="B10" s="17" t="s">
        <v>6</v>
      </c>
      <c r="C10" s="17" t="s">
        <v>38</v>
      </c>
      <c r="D10" s="17" t="s">
        <v>31</v>
      </c>
      <c r="E10" s="18">
        <v>2681</v>
      </c>
      <c r="F10" s="19">
        <v>54</v>
      </c>
    </row>
    <row r="11" spans="1:8" x14ac:dyDescent="0.3">
      <c r="B11" s="13" t="s">
        <v>8</v>
      </c>
      <c r="C11" s="13" t="s">
        <v>35</v>
      </c>
      <c r="D11" s="13" t="s">
        <v>22</v>
      </c>
      <c r="E11" s="14">
        <v>5012</v>
      </c>
      <c r="F11" s="15">
        <v>210</v>
      </c>
    </row>
    <row r="12" spans="1:8" x14ac:dyDescent="0.3">
      <c r="B12" s="17" t="s">
        <v>7</v>
      </c>
      <c r="C12" s="17" t="s">
        <v>38</v>
      </c>
      <c r="D12" s="17" t="s">
        <v>14</v>
      </c>
      <c r="E12" s="18">
        <v>1281</v>
      </c>
      <c r="F12" s="19">
        <v>75</v>
      </c>
    </row>
    <row r="13" spans="1:8" x14ac:dyDescent="0.3">
      <c r="B13" s="13" t="s">
        <v>5</v>
      </c>
      <c r="C13" s="13" t="s">
        <v>37</v>
      </c>
      <c r="D13" s="13" t="s">
        <v>14</v>
      </c>
      <c r="E13" s="14">
        <v>4991</v>
      </c>
      <c r="F13" s="15">
        <v>12</v>
      </c>
    </row>
    <row r="14" spans="1:8" x14ac:dyDescent="0.3">
      <c r="B14" s="17" t="s">
        <v>2</v>
      </c>
      <c r="C14" s="17" t="s">
        <v>39</v>
      </c>
      <c r="D14" s="17" t="s">
        <v>25</v>
      </c>
      <c r="E14" s="18">
        <v>1785</v>
      </c>
      <c r="F14" s="19">
        <v>462</v>
      </c>
    </row>
    <row r="15" spans="1:8" x14ac:dyDescent="0.3">
      <c r="B15" s="13" t="s">
        <v>3</v>
      </c>
      <c r="C15" s="13" t="s">
        <v>37</v>
      </c>
      <c r="D15" s="13" t="s">
        <v>17</v>
      </c>
      <c r="E15" s="14">
        <v>3983</v>
      </c>
      <c r="F15" s="15">
        <v>144</v>
      </c>
    </row>
    <row r="16" spans="1:8" x14ac:dyDescent="0.3">
      <c r="B16" s="17" t="s">
        <v>9</v>
      </c>
      <c r="C16" s="17" t="s">
        <v>38</v>
      </c>
      <c r="D16" s="17" t="s">
        <v>16</v>
      </c>
      <c r="E16" s="18">
        <v>2646</v>
      </c>
      <c r="F16" s="19">
        <v>120</v>
      </c>
    </row>
    <row r="17" spans="2:6" x14ac:dyDescent="0.3">
      <c r="B17" s="13" t="s">
        <v>2</v>
      </c>
      <c r="C17" s="13" t="s">
        <v>34</v>
      </c>
      <c r="D17" s="13" t="s">
        <v>13</v>
      </c>
      <c r="E17" s="14">
        <v>252</v>
      </c>
      <c r="F17" s="15">
        <v>54</v>
      </c>
    </row>
    <row r="18" spans="2:6" x14ac:dyDescent="0.3">
      <c r="B18" s="17" t="s">
        <v>3</v>
      </c>
      <c r="C18" s="17" t="s">
        <v>35</v>
      </c>
      <c r="D18" s="17" t="s">
        <v>25</v>
      </c>
      <c r="E18" s="18">
        <v>2464</v>
      </c>
      <c r="F18" s="19">
        <v>234</v>
      </c>
    </row>
    <row r="19" spans="2:6" x14ac:dyDescent="0.3">
      <c r="B19" s="13" t="s">
        <v>3</v>
      </c>
      <c r="C19" s="13" t="s">
        <v>35</v>
      </c>
      <c r="D19" s="13" t="s">
        <v>29</v>
      </c>
      <c r="E19" s="14">
        <v>2114</v>
      </c>
      <c r="F19" s="15">
        <v>66</v>
      </c>
    </row>
    <row r="20" spans="2:6" x14ac:dyDescent="0.3">
      <c r="B20" s="17" t="s">
        <v>6</v>
      </c>
      <c r="C20" s="17" t="s">
        <v>37</v>
      </c>
      <c r="D20" s="17" t="s">
        <v>31</v>
      </c>
      <c r="E20" s="18">
        <v>7693</v>
      </c>
      <c r="F20" s="19">
        <v>87</v>
      </c>
    </row>
    <row r="21" spans="2:6" x14ac:dyDescent="0.3">
      <c r="B21" s="13" t="s">
        <v>5</v>
      </c>
      <c r="C21" s="13" t="s">
        <v>34</v>
      </c>
      <c r="D21" s="13" t="s">
        <v>20</v>
      </c>
      <c r="E21" s="14">
        <v>15610</v>
      </c>
      <c r="F21" s="15">
        <v>339</v>
      </c>
    </row>
    <row r="22" spans="2:6" x14ac:dyDescent="0.3">
      <c r="B22" s="17" t="s">
        <v>41</v>
      </c>
      <c r="C22" s="17" t="s">
        <v>34</v>
      </c>
      <c r="D22" s="17" t="s">
        <v>22</v>
      </c>
      <c r="E22" s="18">
        <v>336</v>
      </c>
      <c r="F22" s="19">
        <v>144</v>
      </c>
    </row>
    <row r="23" spans="2:6" x14ac:dyDescent="0.3">
      <c r="B23" s="13" t="s">
        <v>2</v>
      </c>
      <c r="C23" s="13" t="s">
        <v>39</v>
      </c>
      <c r="D23" s="13" t="s">
        <v>20</v>
      </c>
      <c r="E23" s="14">
        <v>9443</v>
      </c>
      <c r="F23" s="15">
        <v>162</v>
      </c>
    </row>
    <row r="24" spans="2:6" x14ac:dyDescent="0.3">
      <c r="B24" s="17" t="s">
        <v>9</v>
      </c>
      <c r="C24" s="17" t="s">
        <v>34</v>
      </c>
      <c r="D24" s="17" t="s">
        <v>23</v>
      </c>
      <c r="E24" s="18">
        <v>8155</v>
      </c>
      <c r="F24" s="19">
        <v>90</v>
      </c>
    </row>
    <row r="25" spans="2:6" x14ac:dyDescent="0.3">
      <c r="B25" s="13" t="s">
        <v>8</v>
      </c>
      <c r="C25" s="13" t="s">
        <v>38</v>
      </c>
      <c r="D25" s="13" t="s">
        <v>23</v>
      </c>
      <c r="E25" s="14">
        <v>1701</v>
      </c>
      <c r="F25" s="15">
        <v>234</v>
      </c>
    </row>
    <row r="26" spans="2:6" x14ac:dyDescent="0.3">
      <c r="B26" s="17" t="s">
        <v>10</v>
      </c>
      <c r="C26" s="17" t="s">
        <v>38</v>
      </c>
      <c r="D26" s="17" t="s">
        <v>22</v>
      </c>
      <c r="E26" s="18">
        <v>2205</v>
      </c>
      <c r="F26" s="19">
        <v>141</v>
      </c>
    </row>
    <row r="27" spans="2:6" x14ac:dyDescent="0.3">
      <c r="B27" s="13" t="s">
        <v>8</v>
      </c>
      <c r="C27" s="13" t="s">
        <v>37</v>
      </c>
      <c r="D27" s="13" t="s">
        <v>19</v>
      </c>
      <c r="E27" s="14">
        <v>1771</v>
      </c>
      <c r="F27" s="15">
        <v>204</v>
      </c>
    </row>
    <row r="28" spans="2:6" x14ac:dyDescent="0.3">
      <c r="B28" s="17" t="s">
        <v>41</v>
      </c>
      <c r="C28" s="17" t="s">
        <v>35</v>
      </c>
      <c r="D28" s="17" t="s">
        <v>15</v>
      </c>
      <c r="E28" s="18">
        <v>2114</v>
      </c>
      <c r="F28" s="19">
        <v>186</v>
      </c>
    </row>
    <row r="29" spans="2:6" x14ac:dyDescent="0.3">
      <c r="B29" s="13" t="s">
        <v>41</v>
      </c>
      <c r="C29" s="13" t="s">
        <v>36</v>
      </c>
      <c r="D29" s="13" t="s">
        <v>13</v>
      </c>
      <c r="E29" s="14">
        <v>10311</v>
      </c>
      <c r="F29" s="15">
        <v>231</v>
      </c>
    </row>
    <row r="30" spans="2:6" x14ac:dyDescent="0.3">
      <c r="B30" s="17" t="s">
        <v>3</v>
      </c>
      <c r="C30" s="17" t="s">
        <v>39</v>
      </c>
      <c r="D30" s="17" t="s">
        <v>16</v>
      </c>
      <c r="E30" s="18">
        <v>21</v>
      </c>
      <c r="F30" s="19">
        <v>168</v>
      </c>
    </row>
    <row r="31" spans="2:6" x14ac:dyDescent="0.3">
      <c r="B31" s="13" t="s">
        <v>10</v>
      </c>
      <c r="C31" s="13" t="s">
        <v>35</v>
      </c>
      <c r="D31" s="13" t="s">
        <v>20</v>
      </c>
      <c r="E31" s="14">
        <v>1974</v>
      </c>
      <c r="F31" s="15">
        <v>195</v>
      </c>
    </row>
    <row r="32" spans="2:6" x14ac:dyDescent="0.3">
      <c r="B32" s="17" t="s">
        <v>5</v>
      </c>
      <c r="C32" s="17" t="s">
        <v>36</v>
      </c>
      <c r="D32" s="17" t="s">
        <v>23</v>
      </c>
      <c r="E32" s="18">
        <v>6314</v>
      </c>
      <c r="F32" s="19">
        <v>15</v>
      </c>
    </row>
    <row r="33" spans="2:6" x14ac:dyDescent="0.3">
      <c r="B33" s="13" t="s">
        <v>10</v>
      </c>
      <c r="C33" s="13" t="s">
        <v>37</v>
      </c>
      <c r="D33" s="13" t="s">
        <v>23</v>
      </c>
      <c r="E33" s="14">
        <v>4683</v>
      </c>
      <c r="F33" s="15">
        <v>30</v>
      </c>
    </row>
    <row r="34" spans="2:6" x14ac:dyDescent="0.3">
      <c r="B34" s="17" t="s">
        <v>41</v>
      </c>
      <c r="C34" s="17" t="s">
        <v>37</v>
      </c>
      <c r="D34" s="17" t="s">
        <v>24</v>
      </c>
      <c r="E34" s="18">
        <v>6398</v>
      </c>
      <c r="F34" s="19">
        <v>102</v>
      </c>
    </row>
    <row r="35" spans="2:6" x14ac:dyDescent="0.3">
      <c r="B35" s="13" t="s">
        <v>2</v>
      </c>
      <c r="C35" s="13" t="s">
        <v>35</v>
      </c>
      <c r="D35" s="13" t="s">
        <v>19</v>
      </c>
      <c r="E35" s="14">
        <v>553</v>
      </c>
      <c r="F35" s="15">
        <v>15</v>
      </c>
    </row>
    <row r="36" spans="2:6" x14ac:dyDescent="0.3">
      <c r="B36" s="17" t="s">
        <v>8</v>
      </c>
      <c r="C36" s="17" t="s">
        <v>39</v>
      </c>
      <c r="D36" s="17" t="s">
        <v>30</v>
      </c>
      <c r="E36" s="18">
        <v>7021</v>
      </c>
      <c r="F36" s="19">
        <v>183</v>
      </c>
    </row>
    <row r="37" spans="2:6" x14ac:dyDescent="0.3">
      <c r="B37" s="13" t="s">
        <v>40</v>
      </c>
      <c r="C37" s="13" t="s">
        <v>39</v>
      </c>
      <c r="D37" s="13" t="s">
        <v>22</v>
      </c>
      <c r="E37" s="14">
        <v>5817</v>
      </c>
      <c r="F37" s="15">
        <v>12</v>
      </c>
    </row>
    <row r="38" spans="2:6" x14ac:dyDescent="0.3">
      <c r="B38" s="17" t="s">
        <v>41</v>
      </c>
      <c r="C38" s="17" t="s">
        <v>39</v>
      </c>
      <c r="D38" s="17" t="s">
        <v>14</v>
      </c>
      <c r="E38" s="18">
        <v>3976</v>
      </c>
      <c r="F38" s="19">
        <v>72</v>
      </c>
    </row>
    <row r="39" spans="2:6" x14ac:dyDescent="0.3">
      <c r="B39" s="13" t="s">
        <v>6</v>
      </c>
      <c r="C39" s="13" t="s">
        <v>38</v>
      </c>
      <c r="D39" s="13" t="s">
        <v>27</v>
      </c>
      <c r="E39" s="14">
        <v>1134</v>
      </c>
      <c r="F39" s="15">
        <v>282</v>
      </c>
    </row>
    <row r="40" spans="2:6" x14ac:dyDescent="0.3">
      <c r="B40" s="17" t="s">
        <v>2</v>
      </c>
      <c r="C40" s="17" t="s">
        <v>39</v>
      </c>
      <c r="D40" s="17" t="s">
        <v>28</v>
      </c>
      <c r="E40" s="18">
        <v>6027</v>
      </c>
      <c r="F40" s="19">
        <v>144</v>
      </c>
    </row>
    <row r="41" spans="2:6" x14ac:dyDescent="0.3">
      <c r="B41" s="13" t="s">
        <v>6</v>
      </c>
      <c r="C41" s="13" t="s">
        <v>37</v>
      </c>
      <c r="D41" s="13" t="s">
        <v>16</v>
      </c>
      <c r="E41" s="14">
        <v>1904</v>
      </c>
      <c r="F41" s="15">
        <v>405</v>
      </c>
    </row>
    <row r="42" spans="2:6" x14ac:dyDescent="0.3">
      <c r="B42" s="17" t="s">
        <v>7</v>
      </c>
      <c r="C42" s="17" t="s">
        <v>34</v>
      </c>
      <c r="D42" s="17" t="s">
        <v>32</v>
      </c>
      <c r="E42" s="18">
        <v>3262</v>
      </c>
      <c r="F42" s="19">
        <v>75</v>
      </c>
    </row>
    <row r="43" spans="2:6" x14ac:dyDescent="0.3">
      <c r="B43" s="13" t="s">
        <v>40</v>
      </c>
      <c r="C43" s="13" t="s">
        <v>34</v>
      </c>
      <c r="D43" s="13" t="s">
        <v>27</v>
      </c>
      <c r="E43" s="14">
        <v>2289</v>
      </c>
      <c r="F43" s="15">
        <v>135</v>
      </c>
    </row>
    <row r="44" spans="2:6" x14ac:dyDescent="0.3">
      <c r="B44" s="17" t="s">
        <v>5</v>
      </c>
      <c r="C44" s="17" t="s">
        <v>34</v>
      </c>
      <c r="D44" s="17" t="s">
        <v>27</v>
      </c>
      <c r="E44" s="18">
        <v>6986</v>
      </c>
      <c r="F44" s="19">
        <v>21</v>
      </c>
    </row>
    <row r="45" spans="2:6" x14ac:dyDescent="0.3">
      <c r="B45" s="13" t="s">
        <v>2</v>
      </c>
      <c r="C45" s="13" t="s">
        <v>38</v>
      </c>
      <c r="D45" s="13" t="s">
        <v>23</v>
      </c>
      <c r="E45" s="14">
        <v>4417</v>
      </c>
      <c r="F45" s="15">
        <v>153</v>
      </c>
    </row>
    <row r="46" spans="2:6" x14ac:dyDescent="0.3">
      <c r="B46" s="17" t="s">
        <v>6</v>
      </c>
      <c r="C46" s="17" t="s">
        <v>34</v>
      </c>
      <c r="D46" s="17" t="s">
        <v>15</v>
      </c>
      <c r="E46" s="18">
        <v>1442</v>
      </c>
      <c r="F46" s="19">
        <v>15</v>
      </c>
    </row>
    <row r="47" spans="2:6" x14ac:dyDescent="0.3">
      <c r="B47" s="13" t="s">
        <v>3</v>
      </c>
      <c r="C47" s="13" t="s">
        <v>35</v>
      </c>
      <c r="D47" s="13" t="s">
        <v>14</v>
      </c>
      <c r="E47" s="14">
        <v>2415</v>
      </c>
      <c r="F47" s="15">
        <v>255</v>
      </c>
    </row>
    <row r="48" spans="2:6" x14ac:dyDescent="0.3">
      <c r="B48" s="17" t="s">
        <v>2</v>
      </c>
      <c r="C48" s="17" t="s">
        <v>37</v>
      </c>
      <c r="D48" s="17" t="s">
        <v>19</v>
      </c>
      <c r="E48" s="18">
        <v>238</v>
      </c>
      <c r="F48" s="19">
        <v>18</v>
      </c>
    </row>
    <row r="49" spans="2:6" x14ac:dyDescent="0.3">
      <c r="B49" s="13" t="s">
        <v>6</v>
      </c>
      <c r="C49" s="13" t="s">
        <v>37</v>
      </c>
      <c r="D49" s="13" t="s">
        <v>23</v>
      </c>
      <c r="E49" s="14">
        <v>4949</v>
      </c>
      <c r="F49" s="15">
        <v>189</v>
      </c>
    </row>
    <row r="50" spans="2:6" x14ac:dyDescent="0.3">
      <c r="B50" s="17" t="s">
        <v>5</v>
      </c>
      <c r="C50" s="17" t="s">
        <v>38</v>
      </c>
      <c r="D50" s="17" t="s">
        <v>32</v>
      </c>
      <c r="E50" s="18">
        <v>5075</v>
      </c>
      <c r="F50" s="19">
        <v>21</v>
      </c>
    </row>
    <row r="51" spans="2:6" x14ac:dyDescent="0.3">
      <c r="B51" s="13" t="s">
        <v>3</v>
      </c>
      <c r="C51" s="13" t="s">
        <v>36</v>
      </c>
      <c r="D51" s="13" t="s">
        <v>16</v>
      </c>
      <c r="E51" s="14">
        <v>9198</v>
      </c>
      <c r="F51" s="15">
        <v>36</v>
      </c>
    </row>
    <row r="52" spans="2:6" x14ac:dyDescent="0.3">
      <c r="B52" s="17" t="s">
        <v>6</v>
      </c>
      <c r="C52" s="17" t="s">
        <v>34</v>
      </c>
      <c r="D52" s="17" t="s">
        <v>29</v>
      </c>
      <c r="E52" s="18">
        <v>3339</v>
      </c>
      <c r="F52" s="19">
        <v>75</v>
      </c>
    </row>
    <row r="53" spans="2:6" x14ac:dyDescent="0.3">
      <c r="B53" s="13" t="s">
        <v>40</v>
      </c>
      <c r="C53" s="13" t="s">
        <v>34</v>
      </c>
      <c r="D53" s="13" t="s">
        <v>17</v>
      </c>
      <c r="E53" s="14">
        <v>5019</v>
      </c>
      <c r="F53" s="15">
        <v>156</v>
      </c>
    </row>
    <row r="54" spans="2:6" x14ac:dyDescent="0.3">
      <c r="B54" s="17" t="s">
        <v>5</v>
      </c>
      <c r="C54" s="17" t="s">
        <v>36</v>
      </c>
      <c r="D54" s="17" t="s">
        <v>16</v>
      </c>
      <c r="E54" s="18">
        <v>16184</v>
      </c>
      <c r="F54" s="19">
        <v>39</v>
      </c>
    </row>
    <row r="55" spans="2:6" x14ac:dyDescent="0.3">
      <c r="B55" s="13" t="s">
        <v>6</v>
      </c>
      <c r="C55" s="13" t="s">
        <v>36</v>
      </c>
      <c r="D55" s="13" t="s">
        <v>21</v>
      </c>
      <c r="E55" s="14">
        <v>497</v>
      </c>
      <c r="F55" s="15">
        <v>63</v>
      </c>
    </row>
    <row r="56" spans="2:6" x14ac:dyDescent="0.3">
      <c r="B56" s="17" t="s">
        <v>2</v>
      </c>
      <c r="C56" s="17" t="s">
        <v>36</v>
      </c>
      <c r="D56" s="17" t="s">
        <v>29</v>
      </c>
      <c r="E56" s="18">
        <v>8211</v>
      </c>
      <c r="F56" s="19">
        <v>75</v>
      </c>
    </row>
    <row r="57" spans="2:6" x14ac:dyDescent="0.3">
      <c r="B57" s="13" t="s">
        <v>2</v>
      </c>
      <c r="C57" s="13" t="s">
        <v>38</v>
      </c>
      <c r="D57" s="13" t="s">
        <v>28</v>
      </c>
      <c r="E57" s="14">
        <v>6580</v>
      </c>
      <c r="F57" s="15">
        <v>183</v>
      </c>
    </row>
    <row r="58" spans="2:6" x14ac:dyDescent="0.3">
      <c r="B58" s="17" t="s">
        <v>41</v>
      </c>
      <c r="C58" s="17" t="s">
        <v>35</v>
      </c>
      <c r="D58" s="17" t="s">
        <v>13</v>
      </c>
      <c r="E58" s="18">
        <v>4760</v>
      </c>
      <c r="F58" s="19">
        <v>69</v>
      </c>
    </row>
    <row r="59" spans="2:6" x14ac:dyDescent="0.3">
      <c r="B59" s="13" t="s">
        <v>40</v>
      </c>
      <c r="C59" s="13" t="s">
        <v>36</v>
      </c>
      <c r="D59" s="13" t="s">
        <v>25</v>
      </c>
      <c r="E59" s="14">
        <v>5439</v>
      </c>
      <c r="F59" s="15">
        <v>30</v>
      </c>
    </row>
    <row r="60" spans="2:6" x14ac:dyDescent="0.3">
      <c r="B60" s="17" t="s">
        <v>41</v>
      </c>
      <c r="C60" s="17" t="s">
        <v>34</v>
      </c>
      <c r="D60" s="17" t="s">
        <v>17</v>
      </c>
      <c r="E60" s="18">
        <v>1463</v>
      </c>
      <c r="F60" s="19">
        <v>39</v>
      </c>
    </row>
    <row r="61" spans="2:6" x14ac:dyDescent="0.3">
      <c r="B61" s="13" t="s">
        <v>3</v>
      </c>
      <c r="C61" s="13" t="s">
        <v>34</v>
      </c>
      <c r="D61" s="13" t="s">
        <v>32</v>
      </c>
      <c r="E61" s="14">
        <v>7777</v>
      </c>
      <c r="F61" s="15">
        <v>504</v>
      </c>
    </row>
    <row r="62" spans="2:6" x14ac:dyDescent="0.3">
      <c r="B62" s="17" t="s">
        <v>9</v>
      </c>
      <c r="C62" s="17" t="s">
        <v>37</v>
      </c>
      <c r="D62" s="17" t="s">
        <v>29</v>
      </c>
      <c r="E62" s="18">
        <v>1085</v>
      </c>
      <c r="F62" s="19">
        <v>273</v>
      </c>
    </row>
    <row r="63" spans="2:6" x14ac:dyDescent="0.3">
      <c r="B63" s="13" t="s">
        <v>5</v>
      </c>
      <c r="C63" s="13" t="s">
        <v>37</v>
      </c>
      <c r="D63" s="13" t="s">
        <v>31</v>
      </c>
      <c r="E63" s="14">
        <v>182</v>
      </c>
      <c r="F63" s="15">
        <v>48</v>
      </c>
    </row>
    <row r="64" spans="2:6" x14ac:dyDescent="0.3">
      <c r="B64" s="17" t="s">
        <v>6</v>
      </c>
      <c r="C64" s="17" t="s">
        <v>34</v>
      </c>
      <c r="D64" s="17" t="s">
        <v>27</v>
      </c>
      <c r="E64" s="18">
        <v>4242</v>
      </c>
      <c r="F64" s="19">
        <v>207</v>
      </c>
    </row>
    <row r="65" spans="2:6" x14ac:dyDescent="0.3">
      <c r="B65" s="13" t="s">
        <v>6</v>
      </c>
      <c r="C65" s="13" t="s">
        <v>36</v>
      </c>
      <c r="D65" s="13" t="s">
        <v>32</v>
      </c>
      <c r="E65" s="14">
        <v>6118</v>
      </c>
      <c r="F65" s="15">
        <v>9</v>
      </c>
    </row>
    <row r="66" spans="2:6" x14ac:dyDescent="0.3">
      <c r="B66" s="17" t="s">
        <v>10</v>
      </c>
      <c r="C66" s="17" t="s">
        <v>36</v>
      </c>
      <c r="D66" s="17" t="s">
        <v>23</v>
      </c>
      <c r="E66" s="18">
        <v>2317</v>
      </c>
      <c r="F66" s="19">
        <v>261</v>
      </c>
    </row>
    <row r="67" spans="2:6" x14ac:dyDescent="0.3">
      <c r="B67" s="13" t="s">
        <v>6</v>
      </c>
      <c r="C67" s="13" t="s">
        <v>38</v>
      </c>
      <c r="D67" s="13" t="s">
        <v>16</v>
      </c>
      <c r="E67" s="14">
        <v>938</v>
      </c>
      <c r="F67" s="15">
        <v>6</v>
      </c>
    </row>
    <row r="68" spans="2:6" x14ac:dyDescent="0.3">
      <c r="B68" s="17" t="s">
        <v>8</v>
      </c>
      <c r="C68" s="17" t="s">
        <v>37</v>
      </c>
      <c r="D68" s="17" t="s">
        <v>15</v>
      </c>
      <c r="E68" s="18">
        <v>9709</v>
      </c>
      <c r="F68" s="19">
        <v>30</v>
      </c>
    </row>
    <row r="69" spans="2:6" x14ac:dyDescent="0.3">
      <c r="B69" s="13" t="s">
        <v>7</v>
      </c>
      <c r="C69" s="13" t="s">
        <v>34</v>
      </c>
      <c r="D69" s="13" t="s">
        <v>20</v>
      </c>
      <c r="E69" s="14">
        <v>2205</v>
      </c>
      <c r="F69" s="15">
        <v>138</v>
      </c>
    </row>
    <row r="70" spans="2:6" x14ac:dyDescent="0.3">
      <c r="B70" s="17" t="s">
        <v>7</v>
      </c>
      <c r="C70" s="17" t="s">
        <v>37</v>
      </c>
      <c r="D70" s="17" t="s">
        <v>17</v>
      </c>
      <c r="E70" s="18">
        <v>4487</v>
      </c>
      <c r="F70" s="19">
        <v>111</v>
      </c>
    </row>
    <row r="71" spans="2:6" x14ac:dyDescent="0.3">
      <c r="B71" s="13" t="s">
        <v>5</v>
      </c>
      <c r="C71" s="13" t="s">
        <v>35</v>
      </c>
      <c r="D71" s="13" t="s">
        <v>18</v>
      </c>
      <c r="E71" s="14">
        <v>2415</v>
      </c>
      <c r="F71" s="15">
        <v>15</v>
      </c>
    </row>
    <row r="72" spans="2:6" x14ac:dyDescent="0.3">
      <c r="B72" s="17" t="s">
        <v>40</v>
      </c>
      <c r="C72" s="17" t="s">
        <v>34</v>
      </c>
      <c r="D72" s="17" t="s">
        <v>19</v>
      </c>
      <c r="E72" s="18">
        <v>4018</v>
      </c>
      <c r="F72" s="19">
        <v>162</v>
      </c>
    </row>
    <row r="73" spans="2:6" x14ac:dyDescent="0.3">
      <c r="B73" s="13" t="s">
        <v>5</v>
      </c>
      <c r="C73" s="13" t="s">
        <v>34</v>
      </c>
      <c r="D73" s="13" t="s">
        <v>19</v>
      </c>
      <c r="E73" s="14">
        <v>861</v>
      </c>
      <c r="F73" s="15">
        <v>195</v>
      </c>
    </row>
    <row r="74" spans="2:6" x14ac:dyDescent="0.3">
      <c r="B74" s="17" t="s">
        <v>10</v>
      </c>
      <c r="C74" s="17" t="s">
        <v>38</v>
      </c>
      <c r="D74" s="17" t="s">
        <v>14</v>
      </c>
      <c r="E74" s="18">
        <v>5586</v>
      </c>
      <c r="F74" s="19">
        <v>525</v>
      </c>
    </row>
    <row r="75" spans="2:6" x14ac:dyDescent="0.3">
      <c r="B75" s="13" t="s">
        <v>7</v>
      </c>
      <c r="C75" s="13" t="s">
        <v>34</v>
      </c>
      <c r="D75" s="13" t="s">
        <v>33</v>
      </c>
      <c r="E75" s="14">
        <v>2226</v>
      </c>
      <c r="F75" s="15">
        <v>48</v>
      </c>
    </row>
    <row r="76" spans="2:6" x14ac:dyDescent="0.3">
      <c r="B76" s="17" t="s">
        <v>9</v>
      </c>
      <c r="C76" s="17" t="s">
        <v>34</v>
      </c>
      <c r="D76" s="17" t="s">
        <v>28</v>
      </c>
      <c r="E76" s="18">
        <v>14329</v>
      </c>
      <c r="F76" s="19">
        <v>150</v>
      </c>
    </row>
    <row r="77" spans="2:6" x14ac:dyDescent="0.3">
      <c r="B77" s="13" t="s">
        <v>9</v>
      </c>
      <c r="C77" s="13" t="s">
        <v>34</v>
      </c>
      <c r="D77" s="13" t="s">
        <v>20</v>
      </c>
      <c r="E77" s="14">
        <v>8463</v>
      </c>
      <c r="F77" s="15">
        <v>492</v>
      </c>
    </row>
    <row r="78" spans="2:6" x14ac:dyDescent="0.3">
      <c r="B78" s="17" t="s">
        <v>5</v>
      </c>
      <c r="C78" s="17" t="s">
        <v>34</v>
      </c>
      <c r="D78" s="17" t="s">
        <v>29</v>
      </c>
      <c r="E78" s="18">
        <v>2891</v>
      </c>
      <c r="F78" s="19">
        <v>102</v>
      </c>
    </row>
    <row r="79" spans="2:6" x14ac:dyDescent="0.3">
      <c r="B79" s="13" t="s">
        <v>3</v>
      </c>
      <c r="C79" s="13" t="s">
        <v>36</v>
      </c>
      <c r="D79" s="13" t="s">
        <v>23</v>
      </c>
      <c r="E79" s="14">
        <v>3773</v>
      </c>
      <c r="F79" s="15">
        <v>165</v>
      </c>
    </row>
    <row r="80" spans="2:6" x14ac:dyDescent="0.3">
      <c r="B80" s="17" t="s">
        <v>41</v>
      </c>
      <c r="C80" s="17" t="s">
        <v>36</v>
      </c>
      <c r="D80" s="17" t="s">
        <v>28</v>
      </c>
      <c r="E80" s="18">
        <v>854</v>
      </c>
      <c r="F80" s="19">
        <v>309</v>
      </c>
    </row>
    <row r="81" spans="2:6" x14ac:dyDescent="0.3">
      <c r="B81" s="13" t="s">
        <v>6</v>
      </c>
      <c r="C81" s="13" t="s">
        <v>36</v>
      </c>
      <c r="D81" s="13" t="s">
        <v>17</v>
      </c>
      <c r="E81" s="14">
        <v>4970</v>
      </c>
      <c r="F81" s="15">
        <v>156</v>
      </c>
    </row>
    <row r="82" spans="2:6" x14ac:dyDescent="0.3">
      <c r="B82" s="17" t="s">
        <v>9</v>
      </c>
      <c r="C82" s="17" t="s">
        <v>35</v>
      </c>
      <c r="D82" s="17" t="s">
        <v>26</v>
      </c>
      <c r="E82" s="18">
        <v>98</v>
      </c>
      <c r="F82" s="19">
        <v>159</v>
      </c>
    </row>
    <row r="83" spans="2:6" x14ac:dyDescent="0.3">
      <c r="B83" s="13" t="s">
        <v>5</v>
      </c>
      <c r="C83" s="13" t="s">
        <v>35</v>
      </c>
      <c r="D83" s="13" t="s">
        <v>15</v>
      </c>
      <c r="E83" s="14">
        <v>13391</v>
      </c>
      <c r="F83" s="15">
        <v>201</v>
      </c>
    </row>
    <row r="84" spans="2:6" x14ac:dyDescent="0.3">
      <c r="B84" s="17" t="s">
        <v>8</v>
      </c>
      <c r="C84" s="17" t="s">
        <v>39</v>
      </c>
      <c r="D84" s="17" t="s">
        <v>31</v>
      </c>
      <c r="E84" s="18">
        <v>8890</v>
      </c>
      <c r="F84" s="19">
        <v>210</v>
      </c>
    </row>
    <row r="85" spans="2:6" x14ac:dyDescent="0.3">
      <c r="B85" s="13" t="s">
        <v>2</v>
      </c>
      <c r="C85" s="13" t="s">
        <v>38</v>
      </c>
      <c r="D85" s="13" t="s">
        <v>13</v>
      </c>
      <c r="E85" s="14">
        <v>56</v>
      </c>
      <c r="F85" s="15">
        <v>51</v>
      </c>
    </row>
    <row r="86" spans="2:6" x14ac:dyDescent="0.3">
      <c r="B86" s="17" t="s">
        <v>3</v>
      </c>
      <c r="C86" s="17" t="s">
        <v>36</v>
      </c>
      <c r="D86" s="17" t="s">
        <v>25</v>
      </c>
      <c r="E86" s="18">
        <v>3339</v>
      </c>
      <c r="F86" s="19">
        <v>39</v>
      </c>
    </row>
    <row r="87" spans="2:6" x14ac:dyDescent="0.3">
      <c r="B87" s="13" t="s">
        <v>10</v>
      </c>
      <c r="C87" s="13" t="s">
        <v>35</v>
      </c>
      <c r="D87" s="13" t="s">
        <v>18</v>
      </c>
      <c r="E87" s="14">
        <v>3808</v>
      </c>
      <c r="F87" s="15">
        <v>279</v>
      </c>
    </row>
    <row r="88" spans="2:6" x14ac:dyDescent="0.3">
      <c r="B88" s="17" t="s">
        <v>10</v>
      </c>
      <c r="C88" s="17" t="s">
        <v>38</v>
      </c>
      <c r="D88" s="17" t="s">
        <v>13</v>
      </c>
      <c r="E88" s="18">
        <v>63</v>
      </c>
      <c r="F88" s="19">
        <v>123</v>
      </c>
    </row>
    <row r="89" spans="2:6" x14ac:dyDescent="0.3">
      <c r="B89" s="13" t="s">
        <v>2</v>
      </c>
      <c r="C89" s="13" t="s">
        <v>39</v>
      </c>
      <c r="D89" s="13" t="s">
        <v>27</v>
      </c>
      <c r="E89" s="14">
        <v>7812</v>
      </c>
      <c r="F89" s="15">
        <v>81</v>
      </c>
    </row>
    <row r="90" spans="2:6" x14ac:dyDescent="0.3">
      <c r="B90" s="17" t="s">
        <v>40</v>
      </c>
      <c r="C90" s="17" t="s">
        <v>37</v>
      </c>
      <c r="D90" s="17" t="s">
        <v>19</v>
      </c>
      <c r="E90" s="18">
        <v>7693</v>
      </c>
      <c r="F90" s="19">
        <v>21</v>
      </c>
    </row>
    <row r="91" spans="2:6" x14ac:dyDescent="0.3">
      <c r="B91" s="13" t="s">
        <v>3</v>
      </c>
      <c r="C91" s="13" t="s">
        <v>36</v>
      </c>
      <c r="D91" s="13" t="s">
        <v>28</v>
      </c>
      <c r="E91" s="14">
        <v>973</v>
      </c>
      <c r="F91" s="15">
        <v>162</v>
      </c>
    </row>
    <row r="92" spans="2:6" x14ac:dyDescent="0.3">
      <c r="B92" s="17" t="s">
        <v>10</v>
      </c>
      <c r="C92" s="17" t="s">
        <v>35</v>
      </c>
      <c r="D92" s="17" t="s">
        <v>21</v>
      </c>
      <c r="E92" s="18">
        <v>567</v>
      </c>
      <c r="F92" s="19">
        <v>228</v>
      </c>
    </row>
    <row r="93" spans="2:6" x14ac:dyDescent="0.3">
      <c r="B93" s="13" t="s">
        <v>10</v>
      </c>
      <c r="C93" s="13" t="s">
        <v>36</v>
      </c>
      <c r="D93" s="13" t="s">
        <v>29</v>
      </c>
      <c r="E93" s="14">
        <v>2471</v>
      </c>
      <c r="F93" s="15">
        <v>342</v>
      </c>
    </row>
    <row r="94" spans="2:6" x14ac:dyDescent="0.3">
      <c r="B94" s="17" t="s">
        <v>5</v>
      </c>
      <c r="C94" s="17" t="s">
        <v>38</v>
      </c>
      <c r="D94" s="17" t="s">
        <v>13</v>
      </c>
      <c r="E94" s="18">
        <v>7189</v>
      </c>
      <c r="F94" s="19">
        <v>54</v>
      </c>
    </row>
    <row r="95" spans="2:6" x14ac:dyDescent="0.3">
      <c r="B95" s="13" t="s">
        <v>41</v>
      </c>
      <c r="C95" s="13" t="s">
        <v>35</v>
      </c>
      <c r="D95" s="13" t="s">
        <v>28</v>
      </c>
      <c r="E95" s="14">
        <v>7455</v>
      </c>
      <c r="F95" s="15">
        <v>216</v>
      </c>
    </row>
    <row r="96" spans="2:6" x14ac:dyDescent="0.3">
      <c r="B96" s="17" t="s">
        <v>3</v>
      </c>
      <c r="C96" s="17" t="s">
        <v>34</v>
      </c>
      <c r="D96" s="17" t="s">
        <v>26</v>
      </c>
      <c r="E96" s="18">
        <v>3108</v>
      </c>
      <c r="F96" s="19">
        <v>54</v>
      </c>
    </row>
    <row r="97" spans="2:6" x14ac:dyDescent="0.3">
      <c r="B97" s="13" t="s">
        <v>6</v>
      </c>
      <c r="C97" s="13" t="s">
        <v>38</v>
      </c>
      <c r="D97" s="13" t="s">
        <v>25</v>
      </c>
      <c r="E97" s="14">
        <v>469</v>
      </c>
      <c r="F97" s="15">
        <v>75</v>
      </c>
    </row>
    <row r="98" spans="2:6" x14ac:dyDescent="0.3">
      <c r="B98" s="17" t="s">
        <v>9</v>
      </c>
      <c r="C98" s="17" t="s">
        <v>37</v>
      </c>
      <c r="D98" s="17" t="s">
        <v>23</v>
      </c>
      <c r="E98" s="18">
        <v>2737</v>
      </c>
      <c r="F98" s="19">
        <v>93</v>
      </c>
    </row>
    <row r="99" spans="2:6" x14ac:dyDescent="0.3">
      <c r="B99" s="13" t="s">
        <v>9</v>
      </c>
      <c r="C99" s="13" t="s">
        <v>37</v>
      </c>
      <c r="D99" s="13" t="s">
        <v>25</v>
      </c>
      <c r="E99" s="14">
        <v>4305</v>
      </c>
      <c r="F99" s="15">
        <v>156</v>
      </c>
    </row>
    <row r="100" spans="2:6" x14ac:dyDescent="0.3">
      <c r="B100" s="17" t="s">
        <v>9</v>
      </c>
      <c r="C100" s="17" t="s">
        <v>38</v>
      </c>
      <c r="D100" s="17" t="s">
        <v>17</v>
      </c>
      <c r="E100" s="18">
        <v>2408</v>
      </c>
      <c r="F100" s="19">
        <v>9</v>
      </c>
    </row>
    <row r="101" spans="2:6" x14ac:dyDescent="0.3">
      <c r="B101" s="13" t="s">
        <v>3</v>
      </c>
      <c r="C101" s="13" t="s">
        <v>36</v>
      </c>
      <c r="D101" s="13" t="s">
        <v>19</v>
      </c>
      <c r="E101" s="14">
        <v>1281</v>
      </c>
      <c r="F101" s="15">
        <v>18</v>
      </c>
    </row>
    <row r="102" spans="2:6" x14ac:dyDescent="0.3">
      <c r="B102" s="17" t="s">
        <v>40</v>
      </c>
      <c r="C102" s="17" t="s">
        <v>35</v>
      </c>
      <c r="D102" s="17" t="s">
        <v>32</v>
      </c>
      <c r="E102" s="18">
        <v>12348</v>
      </c>
      <c r="F102" s="19">
        <v>234</v>
      </c>
    </row>
    <row r="103" spans="2:6" x14ac:dyDescent="0.3">
      <c r="B103" s="13" t="s">
        <v>3</v>
      </c>
      <c r="C103" s="13" t="s">
        <v>34</v>
      </c>
      <c r="D103" s="13" t="s">
        <v>28</v>
      </c>
      <c r="E103" s="14">
        <v>3689</v>
      </c>
      <c r="F103" s="15">
        <v>312</v>
      </c>
    </row>
    <row r="104" spans="2:6" x14ac:dyDescent="0.3">
      <c r="B104" s="17" t="s">
        <v>7</v>
      </c>
      <c r="C104" s="17" t="s">
        <v>36</v>
      </c>
      <c r="D104" s="17" t="s">
        <v>19</v>
      </c>
      <c r="E104" s="18">
        <v>2870</v>
      </c>
      <c r="F104" s="19">
        <v>300</v>
      </c>
    </row>
    <row r="105" spans="2:6" x14ac:dyDescent="0.3">
      <c r="B105" s="13" t="s">
        <v>2</v>
      </c>
      <c r="C105" s="13" t="s">
        <v>36</v>
      </c>
      <c r="D105" s="13" t="s">
        <v>27</v>
      </c>
      <c r="E105" s="14">
        <v>798</v>
      </c>
      <c r="F105" s="15">
        <v>519</v>
      </c>
    </row>
    <row r="106" spans="2:6" x14ac:dyDescent="0.3">
      <c r="B106" s="17" t="s">
        <v>41</v>
      </c>
      <c r="C106" s="17" t="s">
        <v>37</v>
      </c>
      <c r="D106" s="17" t="s">
        <v>21</v>
      </c>
      <c r="E106" s="18">
        <v>2933</v>
      </c>
      <c r="F106" s="19">
        <v>9</v>
      </c>
    </row>
    <row r="107" spans="2:6" x14ac:dyDescent="0.3">
      <c r="B107" s="13" t="s">
        <v>5</v>
      </c>
      <c r="C107" s="13" t="s">
        <v>35</v>
      </c>
      <c r="D107" s="13" t="s">
        <v>4</v>
      </c>
      <c r="E107" s="14">
        <v>2744</v>
      </c>
      <c r="F107" s="15">
        <v>9</v>
      </c>
    </row>
    <row r="108" spans="2:6" x14ac:dyDescent="0.3">
      <c r="B108" s="17" t="s">
        <v>40</v>
      </c>
      <c r="C108" s="17" t="s">
        <v>36</v>
      </c>
      <c r="D108" s="17" t="s">
        <v>33</v>
      </c>
      <c r="E108" s="18">
        <v>9772</v>
      </c>
      <c r="F108" s="19">
        <v>90</v>
      </c>
    </row>
    <row r="109" spans="2:6" x14ac:dyDescent="0.3">
      <c r="B109" s="13" t="s">
        <v>7</v>
      </c>
      <c r="C109" s="13" t="s">
        <v>34</v>
      </c>
      <c r="D109" s="13" t="s">
        <v>25</v>
      </c>
      <c r="E109" s="14">
        <v>1568</v>
      </c>
      <c r="F109" s="15">
        <v>96</v>
      </c>
    </row>
    <row r="110" spans="2:6" x14ac:dyDescent="0.3">
      <c r="B110" s="17" t="s">
        <v>2</v>
      </c>
      <c r="C110" s="17" t="s">
        <v>36</v>
      </c>
      <c r="D110" s="17" t="s">
        <v>16</v>
      </c>
      <c r="E110" s="18">
        <v>11417</v>
      </c>
      <c r="F110" s="19">
        <v>21</v>
      </c>
    </row>
    <row r="111" spans="2:6" x14ac:dyDescent="0.3">
      <c r="B111" s="13" t="s">
        <v>40</v>
      </c>
      <c r="C111" s="13" t="s">
        <v>34</v>
      </c>
      <c r="D111" s="13" t="s">
        <v>26</v>
      </c>
      <c r="E111" s="14">
        <v>6748</v>
      </c>
      <c r="F111" s="15">
        <v>48</v>
      </c>
    </row>
    <row r="112" spans="2:6" x14ac:dyDescent="0.3">
      <c r="B112" s="17" t="s">
        <v>10</v>
      </c>
      <c r="C112" s="17" t="s">
        <v>36</v>
      </c>
      <c r="D112" s="17" t="s">
        <v>27</v>
      </c>
      <c r="E112" s="18">
        <v>1407</v>
      </c>
      <c r="F112" s="19">
        <v>72</v>
      </c>
    </row>
    <row r="113" spans="2:6" x14ac:dyDescent="0.3">
      <c r="B113" s="13" t="s">
        <v>8</v>
      </c>
      <c r="C113" s="13" t="s">
        <v>35</v>
      </c>
      <c r="D113" s="13" t="s">
        <v>29</v>
      </c>
      <c r="E113" s="14">
        <v>2023</v>
      </c>
      <c r="F113" s="15">
        <v>168</v>
      </c>
    </row>
    <row r="114" spans="2:6" x14ac:dyDescent="0.3">
      <c r="B114" s="17" t="s">
        <v>5</v>
      </c>
      <c r="C114" s="17" t="s">
        <v>39</v>
      </c>
      <c r="D114" s="17" t="s">
        <v>26</v>
      </c>
      <c r="E114" s="18">
        <v>5236</v>
      </c>
      <c r="F114" s="19">
        <v>51</v>
      </c>
    </row>
    <row r="115" spans="2:6" x14ac:dyDescent="0.3">
      <c r="B115" s="13" t="s">
        <v>41</v>
      </c>
      <c r="C115" s="13" t="s">
        <v>36</v>
      </c>
      <c r="D115" s="13" t="s">
        <v>19</v>
      </c>
      <c r="E115" s="14">
        <v>1925</v>
      </c>
      <c r="F115" s="15">
        <v>192</v>
      </c>
    </row>
    <row r="116" spans="2:6" x14ac:dyDescent="0.3">
      <c r="B116" s="17" t="s">
        <v>7</v>
      </c>
      <c r="C116" s="17" t="s">
        <v>37</v>
      </c>
      <c r="D116" s="17" t="s">
        <v>14</v>
      </c>
      <c r="E116" s="18">
        <v>6608</v>
      </c>
      <c r="F116" s="19">
        <v>225</v>
      </c>
    </row>
    <row r="117" spans="2:6" x14ac:dyDescent="0.3">
      <c r="B117" s="13" t="s">
        <v>6</v>
      </c>
      <c r="C117" s="13" t="s">
        <v>34</v>
      </c>
      <c r="D117" s="13" t="s">
        <v>26</v>
      </c>
      <c r="E117" s="14">
        <v>8008</v>
      </c>
      <c r="F117" s="15">
        <v>456</v>
      </c>
    </row>
    <row r="118" spans="2:6" x14ac:dyDescent="0.3">
      <c r="B118" s="17" t="s">
        <v>10</v>
      </c>
      <c r="C118" s="17" t="s">
        <v>34</v>
      </c>
      <c r="D118" s="17" t="s">
        <v>25</v>
      </c>
      <c r="E118" s="18">
        <v>1428</v>
      </c>
      <c r="F118" s="19">
        <v>93</v>
      </c>
    </row>
    <row r="119" spans="2:6" x14ac:dyDescent="0.3">
      <c r="B119" s="13" t="s">
        <v>6</v>
      </c>
      <c r="C119" s="13" t="s">
        <v>34</v>
      </c>
      <c r="D119" s="13" t="s">
        <v>4</v>
      </c>
      <c r="E119" s="14">
        <v>525</v>
      </c>
      <c r="F119" s="15">
        <v>48</v>
      </c>
    </row>
    <row r="120" spans="2:6" x14ac:dyDescent="0.3">
      <c r="B120" s="17" t="s">
        <v>6</v>
      </c>
      <c r="C120" s="17" t="s">
        <v>37</v>
      </c>
      <c r="D120" s="17" t="s">
        <v>18</v>
      </c>
      <c r="E120" s="18">
        <v>1505</v>
      </c>
      <c r="F120" s="19">
        <v>102</v>
      </c>
    </row>
    <row r="121" spans="2:6" x14ac:dyDescent="0.3">
      <c r="B121" s="13" t="s">
        <v>7</v>
      </c>
      <c r="C121" s="13" t="s">
        <v>35</v>
      </c>
      <c r="D121" s="13" t="s">
        <v>30</v>
      </c>
      <c r="E121" s="14">
        <v>6755</v>
      </c>
      <c r="F121" s="15">
        <v>252</v>
      </c>
    </row>
    <row r="122" spans="2:6" x14ac:dyDescent="0.3">
      <c r="B122" s="17" t="s">
        <v>2</v>
      </c>
      <c r="C122" s="17" t="s">
        <v>37</v>
      </c>
      <c r="D122" s="17" t="s">
        <v>18</v>
      </c>
      <c r="E122" s="18">
        <v>11571</v>
      </c>
      <c r="F122" s="19">
        <v>138</v>
      </c>
    </row>
    <row r="123" spans="2:6" x14ac:dyDescent="0.3">
      <c r="B123" s="13" t="s">
        <v>40</v>
      </c>
      <c r="C123" s="13" t="s">
        <v>38</v>
      </c>
      <c r="D123" s="13" t="s">
        <v>25</v>
      </c>
      <c r="E123" s="14">
        <v>2541</v>
      </c>
      <c r="F123" s="15">
        <v>90</v>
      </c>
    </row>
    <row r="124" spans="2:6" x14ac:dyDescent="0.3">
      <c r="B124" s="17" t="s">
        <v>41</v>
      </c>
      <c r="C124" s="17" t="s">
        <v>37</v>
      </c>
      <c r="D124" s="17" t="s">
        <v>30</v>
      </c>
      <c r="E124" s="18">
        <v>1526</v>
      </c>
      <c r="F124" s="19">
        <v>240</v>
      </c>
    </row>
    <row r="125" spans="2:6" x14ac:dyDescent="0.3">
      <c r="B125" s="13" t="s">
        <v>40</v>
      </c>
      <c r="C125" s="13" t="s">
        <v>38</v>
      </c>
      <c r="D125" s="13" t="s">
        <v>4</v>
      </c>
      <c r="E125" s="14">
        <v>6125</v>
      </c>
      <c r="F125" s="15">
        <v>102</v>
      </c>
    </row>
    <row r="126" spans="2:6" x14ac:dyDescent="0.3">
      <c r="B126" s="17" t="s">
        <v>41</v>
      </c>
      <c r="C126" s="17" t="s">
        <v>35</v>
      </c>
      <c r="D126" s="17" t="s">
        <v>27</v>
      </c>
      <c r="E126" s="18">
        <v>847</v>
      </c>
      <c r="F126" s="19">
        <v>129</v>
      </c>
    </row>
    <row r="127" spans="2:6" x14ac:dyDescent="0.3">
      <c r="B127" s="13" t="s">
        <v>8</v>
      </c>
      <c r="C127" s="13" t="s">
        <v>35</v>
      </c>
      <c r="D127" s="13" t="s">
        <v>27</v>
      </c>
      <c r="E127" s="14">
        <v>4753</v>
      </c>
      <c r="F127" s="15">
        <v>300</v>
      </c>
    </row>
    <row r="128" spans="2:6" x14ac:dyDescent="0.3">
      <c r="B128" s="17" t="s">
        <v>6</v>
      </c>
      <c r="C128" s="17" t="s">
        <v>38</v>
      </c>
      <c r="D128" s="17" t="s">
        <v>33</v>
      </c>
      <c r="E128" s="18">
        <v>959</v>
      </c>
      <c r="F128" s="19">
        <v>135</v>
      </c>
    </row>
    <row r="129" spans="2:6" x14ac:dyDescent="0.3">
      <c r="B129" s="13" t="s">
        <v>7</v>
      </c>
      <c r="C129" s="13" t="s">
        <v>35</v>
      </c>
      <c r="D129" s="13" t="s">
        <v>24</v>
      </c>
      <c r="E129" s="14">
        <v>2793</v>
      </c>
      <c r="F129" s="15">
        <v>114</v>
      </c>
    </row>
    <row r="130" spans="2:6" x14ac:dyDescent="0.3">
      <c r="B130" s="17" t="s">
        <v>7</v>
      </c>
      <c r="C130" s="17" t="s">
        <v>35</v>
      </c>
      <c r="D130" s="17" t="s">
        <v>14</v>
      </c>
      <c r="E130" s="18">
        <v>4606</v>
      </c>
      <c r="F130" s="19">
        <v>63</v>
      </c>
    </row>
    <row r="131" spans="2:6" x14ac:dyDescent="0.3">
      <c r="B131" s="13" t="s">
        <v>7</v>
      </c>
      <c r="C131" s="13" t="s">
        <v>36</v>
      </c>
      <c r="D131" s="13" t="s">
        <v>29</v>
      </c>
      <c r="E131" s="14">
        <v>5551</v>
      </c>
      <c r="F131" s="15">
        <v>252</v>
      </c>
    </row>
    <row r="132" spans="2:6" x14ac:dyDescent="0.3">
      <c r="B132" s="17" t="s">
        <v>10</v>
      </c>
      <c r="C132" s="17" t="s">
        <v>36</v>
      </c>
      <c r="D132" s="17" t="s">
        <v>32</v>
      </c>
      <c r="E132" s="18">
        <v>6657</v>
      </c>
      <c r="F132" s="19">
        <v>303</v>
      </c>
    </row>
    <row r="133" spans="2:6" x14ac:dyDescent="0.3">
      <c r="B133" s="13" t="s">
        <v>7</v>
      </c>
      <c r="C133" s="13" t="s">
        <v>39</v>
      </c>
      <c r="D133" s="13" t="s">
        <v>17</v>
      </c>
      <c r="E133" s="14">
        <v>4438</v>
      </c>
      <c r="F133" s="15">
        <v>246</v>
      </c>
    </row>
    <row r="134" spans="2:6" x14ac:dyDescent="0.3">
      <c r="B134" s="17" t="s">
        <v>8</v>
      </c>
      <c r="C134" s="17" t="s">
        <v>38</v>
      </c>
      <c r="D134" s="17" t="s">
        <v>22</v>
      </c>
      <c r="E134" s="18">
        <v>168</v>
      </c>
      <c r="F134" s="19">
        <v>84</v>
      </c>
    </row>
    <row r="135" spans="2:6" x14ac:dyDescent="0.3">
      <c r="B135" s="13" t="s">
        <v>7</v>
      </c>
      <c r="C135" s="13" t="s">
        <v>34</v>
      </c>
      <c r="D135" s="13" t="s">
        <v>17</v>
      </c>
      <c r="E135" s="14">
        <v>7777</v>
      </c>
      <c r="F135" s="15">
        <v>39</v>
      </c>
    </row>
    <row r="136" spans="2:6" x14ac:dyDescent="0.3">
      <c r="B136" s="17" t="s">
        <v>5</v>
      </c>
      <c r="C136" s="17" t="s">
        <v>36</v>
      </c>
      <c r="D136" s="17" t="s">
        <v>17</v>
      </c>
      <c r="E136" s="18">
        <v>3339</v>
      </c>
      <c r="F136" s="19">
        <v>348</v>
      </c>
    </row>
    <row r="137" spans="2:6" x14ac:dyDescent="0.3">
      <c r="B137" s="13" t="s">
        <v>7</v>
      </c>
      <c r="C137" s="13" t="s">
        <v>37</v>
      </c>
      <c r="D137" s="13" t="s">
        <v>33</v>
      </c>
      <c r="E137" s="14">
        <v>6391</v>
      </c>
      <c r="F137" s="15">
        <v>48</v>
      </c>
    </row>
    <row r="138" spans="2:6" x14ac:dyDescent="0.3">
      <c r="B138" s="17" t="s">
        <v>5</v>
      </c>
      <c r="C138" s="17" t="s">
        <v>37</v>
      </c>
      <c r="D138" s="17" t="s">
        <v>22</v>
      </c>
      <c r="E138" s="18">
        <v>518</v>
      </c>
      <c r="F138" s="19">
        <v>75</v>
      </c>
    </row>
    <row r="139" spans="2:6" x14ac:dyDescent="0.3">
      <c r="B139" s="13" t="s">
        <v>7</v>
      </c>
      <c r="C139" s="13" t="s">
        <v>38</v>
      </c>
      <c r="D139" s="13" t="s">
        <v>28</v>
      </c>
      <c r="E139" s="14">
        <v>5677</v>
      </c>
      <c r="F139" s="15">
        <v>258</v>
      </c>
    </row>
    <row r="140" spans="2:6" x14ac:dyDescent="0.3">
      <c r="B140" s="17" t="s">
        <v>6</v>
      </c>
      <c r="C140" s="17" t="s">
        <v>39</v>
      </c>
      <c r="D140" s="17" t="s">
        <v>17</v>
      </c>
      <c r="E140" s="18">
        <v>6048</v>
      </c>
      <c r="F140" s="19">
        <v>27</v>
      </c>
    </row>
    <row r="141" spans="2:6" x14ac:dyDescent="0.3">
      <c r="B141" s="13" t="s">
        <v>8</v>
      </c>
      <c r="C141" s="13" t="s">
        <v>38</v>
      </c>
      <c r="D141" s="13" t="s">
        <v>32</v>
      </c>
      <c r="E141" s="14">
        <v>3752</v>
      </c>
      <c r="F141" s="15">
        <v>213</v>
      </c>
    </row>
    <row r="142" spans="2:6" x14ac:dyDescent="0.3">
      <c r="B142" s="17" t="s">
        <v>5</v>
      </c>
      <c r="C142" s="17" t="s">
        <v>35</v>
      </c>
      <c r="D142" s="17" t="s">
        <v>29</v>
      </c>
      <c r="E142" s="18">
        <v>4480</v>
      </c>
      <c r="F142" s="19">
        <v>357</v>
      </c>
    </row>
    <row r="143" spans="2:6" x14ac:dyDescent="0.3">
      <c r="B143" s="13" t="s">
        <v>9</v>
      </c>
      <c r="C143" s="13" t="s">
        <v>37</v>
      </c>
      <c r="D143" s="13" t="s">
        <v>4</v>
      </c>
      <c r="E143" s="14">
        <v>259</v>
      </c>
      <c r="F143" s="15">
        <v>207</v>
      </c>
    </row>
    <row r="144" spans="2:6" x14ac:dyDescent="0.3">
      <c r="B144" s="17" t="s">
        <v>8</v>
      </c>
      <c r="C144" s="17" t="s">
        <v>37</v>
      </c>
      <c r="D144" s="17" t="s">
        <v>30</v>
      </c>
      <c r="E144" s="18">
        <v>42</v>
      </c>
      <c r="F144" s="19">
        <v>150</v>
      </c>
    </row>
    <row r="145" spans="2:6" x14ac:dyDescent="0.3">
      <c r="B145" s="13" t="s">
        <v>41</v>
      </c>
      <c r="C145" s="13" t="s">
        <v>36</v>
      </c>
      <c r="D145" s="13" t="s">
        <v>26</v>
      </c>
      <c r="E145" s="14">
        <v>98</v>
      </c>
      <c r="F145" s="15">
        <v>204</v>
      </c>
    </row>
    <row r="146" spans="2:6" x14ac:dyDescent="0.3">
      <c r="B146" s="17" t="s">
        <v>7</v>
      </c>
      <c r="C146" s="17" t="s">
        <v>35</v>
      </c>
      <c r="D146" s="17" t="s">
        <v>27</v>
      </c>
      <c r="E146" s="18">
        <v>2478</v>
      </c>
      <c r="F146" s="19">
        <v>21</v>
      </c>
    </row>
    <row r="147" spans="2:6" x14ac:dyDescent="0.3">
      <c r="B147" s="13" t="s">
        <v>41</v>
      </c>
      <c r="C147" s="13" t="s">
        <v>34</v>
      </c>
      <c r="D147" s="13" t="s">
        <v>33</v>
      </c>
      <c r="E147" s="14">
        <v>7847</v>
      </c>
      <c r="F147" s="15">
        <v>174</v>
      </c>
    </row>
    <row r="148" spans="2:6" x14ac:dyDescent="0.3">
      <c r="B148" s="17" t="s">
        <v>2</v>
      </c>
      <c r="C148" s="17" t="s">
        <v>37</v>
      </c>
      <c r="D148" s="17" t="s">
        <v>17</v>
      </c>
      <c r="E148" s="18">
        <v>9926</v>
      </c>
      <c r="F148" s="19">
        <v>201</v>
      </c>
    </row>
    <row r="149" spans="2:6" x14ac:dyDescent="0.3">
      <c r="B149" s="13" t="s">
        <v>8</v>
      </c>
      <c r="C149" s="13" t="s">
        <v>38</v>
      </c>
      <c r="D149" s="13" t="s">
        <v>13</v>
      </c>
      <c r="E149" s="14">
        <v>819</v>
      </c>
      <c r="F149" s="15">
        <v>510</v>
      </c>
    </row>
    <row r="150" spans="2:6" x14ac:dyDescent="0.3">
      <c r="B150" s="17" t="s">
        <v>6</v>
      </c>
      <c r="C150" s="17" t="s">
        <v>39</v>
      </c>
      <c r="D150" s="17" t="s">
        <v>29</v>
      </c>
      <c r="E150" s="18">
        <v>3052</v>
      </c>
      <c r="F150" s="19">
        <v>378</v>
      </c>
    </row>
    <row r="151" spans="2:6" x14ac:dyDescent="0.3">
      <c r="B151" s="13" t="s">
        <v>9</v>
      </c>
      <c r="C151" s="13" t="s">
        <v>34</v>
      </c>
      <c r="D151" s="13" t="s">
        <v>21</v>
      </c>
      <c r="E151" s="14">
        <v>6832</v>
      </c>
      <c r="F151" s="15">
        <v>27</v>
      </c>
    </row>
    <row r="152" spans="2:6" x14ac:dyDescent="0.3">
      <c r="B152" s="17" t="s">
        <v>2</v>
      </c>
      <c r="C152" s="17" t="s">
        <v>39</v>
      </c>
      <c r="D152" s="17" t="s">
        <v>16</v>
      </c>
      <c r="E152" s="18">
        <v>2016</v>
      </c>
      <c r="F152" s="19">
        <v>117</v>
      </c>
    </row>
    <row r="153" spans="2:6" x14ac:dyDescent="0.3">
      <c r="B153" s="13" t="s">
        <v>6</v>
      </c>
      <c r="C153" s="13" t="s">
        <v>38</v>
      </c>
      <c r="D153" s="13" t="s">
        <v>21</v>
      </c>
      <c r="E153" s="14">
        <v>7322</v>
      </c>
      <c r="F153" s="15">
        <v>36</v>
      </c>
    </row>
    <row r="154" spans="2:6" x14ac:dyDescent="0.3">
      <c r="B154" s="17" t="s">
        <v>8</v>
      </c>
      <c r="C154" s="17" t="s">
        <v>35</v>
      </c>
      <c r="D154" s="17" t="s">
        <v>33</v>
      </c>
      <c r="E154" s="18">
        <v>357</v>
      </c>
      <c r="F154" s="19">
        <v>126</v>
      </c>
    </row>
    <row r="155" spans="2:6" x14ac:dyDescent="0.3">
      <c r="B155" s="13" t="s">
        <v>9</v>
      </c>
      <c r="C155" s="13" t="s">
        <v>39</v>
      </c>
      <c r="D155" s="13" t="s">
        <v>25</v>
      </c>
      <c r="E155" s="14">
        <v>3192</v>
      </c>
      <c r="F155" s="15">
        <v>72</v>
      </c>
    </row>
    <row r="156" spans="2:6" x14ac:dyDescent="0.3">
      <c r="B156" s="17" t="s">
        <v>7</v>
      </c>
      <c r="C156" s="17" t="s">
        <v>36</v>
      </c>
      <c r="D156" s="17" t="s">
        <v>22</v>
      </c>
      <c r="E156" s="18">
        <v>8435</v>
      </c>
      <c r="F156" s="19">
        <v>42</v>
      </c>
    </row>
    <row r="157" spans="2:6" x14ac:dyDescent="0.3">
      <c r="B157" s="13" t="s">
        <v>40</v>
      </c>
      <c r="C157" s="13" t="s">
        <v>39</v>
      </c>
      <c r="D157" s="13" t="s">
        <v>29</v>
      </c>
      <c r="E157" s="14">
        <v>0</v>
      </c>
      <c r="F157" s="15">
        <v>135</v>
      </c>
    </row>
    <row r="158" spans="2:6" x14ac:dyDescent="0.3">
      <c r="B158" s="17" t="s">
        <v>7</v>
      </c>
      <c r="C158" s="17" t="s">
        <v>34</v>
      </c>
      <c r="D158" s="17" t="s">
        <v>24</v>
      </c>
      <c r="E158" s="18">
        <v>8862</v>
      </c>
      <c r="F158" s="19">
        <v>189</v>
      </c>
    </row>
    <row r="159" spans="2:6" x14ac:dyDescent="0.3">
      <c r="B159" s="13" t="s">
        <v>6</v>
      </c>
      <c r="C159" s="13" t="s">
        <v>37</v>
      </c>
      <c r="D159" s="13" t="s">
        <v>28</v>
      </c>
      <c r="E159" s="14">
        <v>3556</v>
      </c>
      <c r="F159" s="15">
        <v>459</v>
      </c>
    </row>
    <row r="160" spans="2:6" x14ac:dyDescent="0.3">
      <c r="B160" s="17" t="s">
        <v>5</v>
      </c>
      <c r="C160" s="17" t="s">
        <v>34</v>
      </c>
      <c r="D160" s="17" t="s">
        <v>15</v>
      </c>
      <c r="E160" s="18">
        <v>7280</v>
      </c>
      <c r="F160" s="19">
        <v>201</v>
      </c>
    </row>
    <row r="161" spans="2:6" x14ac:dyDescent="0.3">
      <c r="B161" s="13" t="s">
        <v>6</v>
      </c>
      <c r="C161" s="13" t="s">
        <v>34</v>
      </c>
      <c r="D161" s="13" t="s">
        <v>30</v>
      </c>
      <c r="E161" s="14">
        <v>3402</v>
      </c>
      <c r="F161" s="15">
        <v>366</v>
      </c>
    </row>
    <row r="162" spans="2:6" x14ac:dyDescent="0.3">
      <c r="B162" s="17" t="s">
        <v>3</v>
      </c>
      <c r="C162" s="17" t="s">
        <v>37</v>
      </c>
      <c r="D162" s="17" t="s">
        <v>29</v>
      </c>
      <c r="E162" s="18">
        <v>4592</v>
      </c>
      <c r="F162" s="19">
        <v>324</v>
      </c>
    </row>
    <row r="163" spans="2:6" x14ac:dyDescent="0.3">
      <c r="B163" s="13" t="s">
        <v>9</v>
      </c>
      <c r="C163" s="13" t="s">
        <v>35</v>
      </c>
      <c r="D163" s="13" t="s">
        <v>15</v>
      </c>
      <c r="E163" s="14">
        <v>7833</v>
      </c>
      <c r="F163" s="15">
        <v>243</v>
      </c>
    </row>
    <row r="164" spans="2:6" x14ac:dyDescent="0.3">
      <c r="B164" s="17" t="s">
        <v>2</v>
      </c>
      <c r="C164" s="17" t="s">
        <v>39</v>
      </c>
      <c r="D164" s="17" t="s">
        <v>21</v>
      </c>
      <c r="E164" s="18">
        <v>7651</v>
      </c>
      <c r="F164" s="19">
        <v>213</v>
      </c>
    </row>
    <row r="165" spans="2:6" x14ac:dyDescent="0.3">
      <c r="B165" s="13" t="s">
        <v>40</v>
      </c>
      <c r="C165" s="13" t="s">
        <v>35</v>
      </c>
      <c r="D165" s="13" t="s">
        <v>30</v>
      </c>
      <c r="E165" s="14">
        <v>2275</v>
      </c>
      <c r="F165" s="15">
        <v>447</v>
      </c>
    </row>
    <row r="166" spans="2:6" x14ac:dyDescent="0.3">
      <c r="B166" s="17" t="s">
        <v>40</v>
      </c>
      <c r="C166" s="17" t="s">
        <v>38</v>
      </c>
      <c r="D166" s="17" t="s">
        <v>13</v>
      </c>
      <c r="E166" s="18">
        <v>5670</v>
      </c>
      <c r="F166" s="19">
        <v>297</v>
      </c>
    </row>
    <row r="167" spans="2:6" x14ac:dyDescent="0.3">
      <c r="B167" s="13" t="s">
        <v>7</v>
      </c>
      <c r="C167" s="13" t="s">
        <v>35</v>
      </c>
      <c r="D167" s="13" t="s">
        <v>16</v>
      </c>
      <c r="E167" s="14">
        <v>2135</v>
      </c>
      <c r="F167" s="15">
        <v>27</v>
      </c>
    </row>
    <row r="168" spans="2:6" x14ac:dyDescent="0.3">
      <c r="B168" s="17" t="s">
        <v>40</v>
      </c>
      <c r="C168" s="17" t="s">
        <v>34</v>
      </c>
      <c r="D168" s="17" t="s">
        <v>23</v>
      </c>
      <c r="E168" s="18">
        <v>2779</v>
      </c>
      <c r="F168" s="19">
        <v>75</v>
      </c>
    </row>
    <row r="169" spans="2:6" x14ac:dyDescent="0.3">
      <c r="B169" s="13" t="s">
        <v>10</v>
      </c>
      <c r="C169" s="13" t="s">
        <v>39</v>
      </c>
      <c r="D169" s="13" t="s">
        <v>33</v>
      </c>
      <c r="E169" s="14">
        <v>12950</v>
      </c>
      <c r="F169" s="15">
        <v>30</v>
      </c>
    </row>
    <row r="170" spans="2:6" x14ac:dyDescent="0.3">
      <c r="B170" s="17" t="s">
        <v>7</v>
      </c>
      <c r="C170" s="17" t="s">
        <v>36</v>
      </c>
      <c r="D170" s="17" t="s">
        <v>18</v>
      </c>
      <c r="E170" s="18">
        <v>2646</v>
      </c>
      <c r="F170" s="19">
        <v>177</v>
      </c>
    </row>
    <row r="171" spans="2:6" x14ac:dyDescent="0.3">
      <c r="B171" s="13" t="s">
        <v>40</v>
      </c>
      <c r="C171" s="13" t="s">
        <v>34</v>
      </c>
      <c r="D171" s="13" t="s">
        <v>33</v>
      </c>
      <c r="E171" s="14">
        <v>3794</v>
      </c>
      <c r="F171" s="15">
        <v>159</v>
      </c>
    </row>
    <row r="172" spans="2:6" x14ac:dyDescent="0.3">
      <c r="B172" s="17" t="s">
        <v>3</v>
      </c>
      <c r="C172" s="17" t="s">
        <v>35</v>
      </c>
      <c r="D172" s="17" t="s">
        <v>33</v>
      </c>
      <c r="E172" s="18">
        <v>819</v>
      </c>
      <c r="F172" s="19">
        <v>306</v>
      </c>
    </row>
    <row r="173" spans="2:6" x14ac:dyDescent="0.3">
      <c r="B173" s="13" t="s">
        <v>3</v>
      </c>
      <c r="C173" s="13" t="s">
        <v>34</v>
      </c>
      <c r="D173" s="13" t="s">
        <v>20</v>
      </c>
      <c r="E173" s="14">
        <v>2583</v>
      </c>
      <c r="F173" s="15">
        <v>18</v>
      </c>
    </row>
    <row r="174" spans="2:6" x14ac:dyDescent="0.3">
      <c r="B174" s="17" t="s">
        <v>7</v>
      </c>
      <c r="C174" s="17" t="s">
        <v>35</v>
      </c>
      <c r="D174" s="17" t="s">
        <v>19</v>
      </c>
      <c r="E174" s="18">
        <v>4585</v>
      </c>
      <c r="F174" s="19">
        <v>240</v>
      </c>
    </row>
    <row r="175" spans="2:6" x14ac:dyDescent="0.3">
      <c r="B175" s="13" t="s">
        <v>5</v>
      </c>
      <c r="C175" s="13" t="s">
        <v>34</v>
      </c>
      <c r="D175" s="13" t="s">
        <v>33</v>
      </c>
      <c r="E175" s="14">
        <v>1652</v>
      </c>
      <c r="F175" s="15">
        <v>93</v>
      </c>
    </row>
    <row r="176" spans="2:6" x14ac:dyDescent="0.3">
      <c r="B176" s="17" t="s">
        <v>10</v>
      </c>
      <c r="C176" s="17" t="s">
        <v>34</v>
      </c>
      <c r="D176" s="17" t="s">
        <v>26</v>
      </c>
      <c r="E176" s="18">
        <v>4991</v>
      </c>
      <c r="F176" s="19">
        <v>9</v>
      </c>
    </row>
    <row r="177" spans="2:6" x14ac:dyDescent="0.3">
      <c r="B177" s="13" t="s">
        <v>8</v>
      </c>
      <c r="C177" s="13" t="s">
        <v>34</v>
      </c>
      <c r="D177" s="13" t="s">
        <v>16</v>
      </c>
      <c r="E177" s="14">
        <v>2009</v>
      </c>
      <c r="F177" s="15">
        <v>219</v>
      </c>
    </row>
    <row r="178" spans="2:6" x14ac:dyDescent="0.3">
      <c r="B178" s="17" t="s">
        <v>2</v>
      </c>
      <c r="C178" s="17" t="s">
        <v>39</v>
      </c>
      <c r="D178" s="17" t="s">
        <v>22</v>
      </c>
      <c r="E178" s="18">
        <v>1568</v>
      </c>
      <c r="F178" s="19">
        <v>141</v>
      </c>
    </row>
    <row r="179" spans="2:6" x14ac:dyDescent="0.3">
      <c r="B179" s="13" t="s">
        <v>41</v>
      </c>
      <c r="C179" s="13" t="s">
        <v>37</v>
      </c>
      <c r="D179" s="13" t="s">
        <v>20</v>
      </c>
      <c r="E179" s="14">
        <v>3388</v>
      </c>
      <c r="F179" s="15">
        <v>123</v>
      </c>
    </row>
    <row r="180" spans="2:6" x14ac:dyDescent="0.3">
      <c r="B180" s="17" t="s">
        <v>40</v>
      </c>
      <c r="C180" s="17" t="s">
        <v>38</v>
      </c>
      <c r="D180" s="17" t="s">
        <v>24</v>
      </c>
      <c r="E180" s="18">
        <v>623</v>
      </c>
      <c r="F180" s="19">
        <v>51</v>
      </c>
    </row>
    <row r="181" spans="2:6" x14ac:dyDescent="0.3">
      <c r="B181" s="13" t="s">
        <v>6</v>
      </c>
      <c r="C181" s="13" t="s">
        <v>36</v>
      </c>
      <c r="D181" s="13" t="s">
        <v>4</v>
      </c>
      <c r="E181" s="14">
        <v>10073</v>
      </c>
      <c r="F181" s="15">
        <v>120</v>
      </c>
    </row>
    <row r="182" spans="2:6" x14ac:dyDescent="0.3">
      <c r="B182" s="17" t="s">
        <v>8</v>
      </c>
      <c r="C182" s="17" t="s">
        <v>39</v>
      </c>
      <c r="D182" s="17" t="s">
        <v>26</v>
      </c>
      <c r="E182" s="18">
        <v>1561</v>
      </c>
      <c r="F182" s="19">
        <v>27</v>
      </c>
    </row>
    <row r="183" spans="2:6" x14ac:dyDescent="0.3">
      <c r="B183" s="13" t="s">
        <v>9</v>
      </c>
      <c r="C183" s="13" t="s">
        <v>36</v>
      </c>
      <c r="D183" s="13" t="s">
        <v>27</v>
      </c>
      <c r="E183" s="14">
        <v>11522</v>
      </c>
      <c r="F183" s="15">
        <v>204</v>
      </c>
    </row>
    <row r="184" spans="2:6" x14ac:dyDescent="0.3">
      <c r="B184" s="17" t="s">
        <v>6</v>
      </c>
      <c r="C184" s="17" t="s">
        <v>38</v>
      </c>
      <c r="D184" s="17" t="s">
        <v>13</v>
      </c>
      <c r="E184" s="18">
        <v>2317</v>
      </c>
      <c r="F184" s="19">
        <v>123</v>
      </c>
    </row>
    <row r="185" spans="2:6" x14ac:dyDescent="0.3">
      <c r="B185" s="13" t="s">
        <v>10</v>
      </c>
      <c r="C185" s="13" t="s">
        <v>37</v>
      </c>
      <c r="D185" s="13" t="s">
        <v>28</v>
      </c>
      <c r="E185" s="14">
        <v>3059</v>
      </c>
      <c r="F185" s="15">
        <v>27</v>
      </c>
    </row>
    <row r="186" spans="2:6" x14ac:dyDescent="0.3">
      <c r="B186" s="17" t="s">
        <v>41</v>
      </c>
      <c r="C186" s="17" t="s">
        <v>37</v>
      </c>
      <c r="D186" s="17" t="s">
        <v>26</v>
      </c>
      <c r="E186" s="18">
        <v>2324</v>
      </c>
      <c r="F186" s="19">
        <v>177</v>
      </c>
    </row>
    <row r="187" spans="2:6" x14ac:dyDescent="0.3">
      <c r="B187" s="13" t="s">
        <v>3</v>
      </c>
      <c r="C187" s="13" t="s">
        <v>39</v>
      </c>
      <c r="D187" s="13" t="s">
        <v>26</v>
      </c>
      <c r="E187" s="14">
        <v>4956</v>
      </c>
      <c r="F187" s="15">
        <v>171</v>
      </c>
    </row>
    <row r="188" spans="2:6" x14ac:dyDescent="0.3">
      <c r="B188" s="17" t="s">
        <v>10</v>
      </c>
      <c r="C188" s="17" t="s">
        <v>34</v>
      </c>
      <c r="D188" s="17" t="s">
        <v>19</v>
      </c>
      <c r="E188" s="18">
        <v>5355</v>
      </c>
      <c r="F188" s="19">
        <v>204</v>
      </c>
    </row>
    <row r="189" spans="2:6" x14ac:dyDescent="0.3">
      <c r="B189" s="13" t="s">
        <v>3</v>
      </c>
      <c r="C189" s="13" t="s">
        <v>34</v>
      </c>
      <c r="D189" s="13" t="s">
        <v>14</v>
      </c>
      <c r="E189" s="14">
        <v>7259</v>
      </c>
      <c r="F189" s="15">
        <v>276</v>
      </c>
    </row>
    <row r="190" spans="2:6" x14ac:dyDescent="0.3">
      <c r="B190" s="17" t="s">
        <v>8</v>
      </c>
      <c r="C190" s="17" t="s">
        <v>37</v>
      </c>
      <c r="D190" s="17" t="s">
        <v>26</v>
      </c>
      <c r="E190" s="18">
        <v>6279</v>
      </c>
      <c r="F190" s="19">
        <v>45</v>
      </c>
    </row>
    <row r="191" spans="2:6" x14ac:dyDescent="0.3">
      <c r="B191" s="13" t="s">
        <v>40</v>
      </c>
      <c r="C191" s="13" t="s">
        <v>38</v>
      </c>
      <c r="D191" s="13" t="s">
        <v>29</v>
      </c>
      <c r="E191" s="14">
        <v>2541</v>
      </c>
      <c r="F191" s="15">
        <v>45</v>
      </c>
    </row>
    <row r="192" spans="2:6" x14ac:dyDescent="0.3">
      <c r="B192" s="17" t="s">
        <v>6</v>
      </c>
      <c r="C192" s="17" t="s">
        <v>35</v>
      </c>
      <c r="D192" s="17" t="s">
        <v>27</v>
      </c>
      <c r="E192" s="18">
        <v>3864</v>
      </c>
      <c r="F192" s="19">
        <v>177</v>
      </c>
    </row>
    <row r="193" spans="2:6" x14ac:dyDescent="0.3">
      <c r="B193" s="13" t="s">
        <v>5</v>
      </c>
      <c r="C193" s="13" t="s">
        <v>36</v>
      </c>
      <c r="D193" s="13" t="s">
        <v>13</v>
      </c>
      <c r="E193" s="14">
        <v>6146</v>
      </c>
      <c r="F193" s="15">
        <v>63</v>
      </c>
    </row>
    <row r="194" spans="2:6" x14ac:dyDescent="0.3">
      <c r="B194" s="17" t="s">
        <v>9</v>
      </c>
      <c r="C194" s="17" t="s">
        <v>39</v>
      </c>
      <c r="D194" s="17" t="s">
        <v>18</v>
      </c>
      <c r="E194" s="18">
        <v>2639</v>
      </c>
      <c r="F194" s="19">
        <v>204</v>
      </c>
    </row>
    <row r="195" spans="2:6" x14ac:dyDescent="0.3">
      <c r="B195" s="13" t="s">
        <v>8</v>
      </c>
      <c r="C195" s="13" t="s">
        <v>37</v>
      </c>
      <c r="D195" s="13" t="s">
        <v>22</v>
      </c>
      <c r="E195" s="14">
        <v>1890</v>
      </c>
      <c r="F195" s="15">
        <v>195</v>
      </c>
    </row>
    <row r="196" spans="2:6" x14ac:dyDescent="0.3">
      <c r="B196" s="17" t="s">
        <v>7</v>
      </c>
      <c r="C196" s="17" t="s">
        <v>34</v>
      </c>
      <c r="D196" s="17" t="s">
        <v>14</v>
      </c>
      <c r="E196" s="18">
        <v>1932</v>
      </c>
      <c r="F196" s="19">
        <v>369</v>
      </c>
    </row>
    <row r="197" spans="2:6" x14ac:dyDescent="0.3">
      <c r="B197" s="13" t="s">
        <v>3</v>
      </c>
      <c r="C197" s="13" t="s">
        <v>34</v>
      </c>
      <c r="D197" s="13" t="s">
        <v>25</v>
      </c>
      <c r="E197" s="14">
        <v>6300</v>
      </c>
      <c r="F197" s="15">
        <v>42</v>
      </c>
    </row>
    <row r="198" spans="2:6" x14ac:dyDescent="0.3">
      <c r="B198" s="17" t="s">
        <v>6</v>
      </c>
      <c r="C198" s="17" t="s">
        <v>37</v>
      </c>
      <c r="D198" s="17" t="s">
        <v>30</v>
      </c>
      <c r="E198" s="18">
        <v>560</v>
      </c>
      <c r="F198" s="19">
        <v>81</v>
      </c>
    </row>
    <row r="199" spans="2:6" x14ac:dyDescent="0.3">
      <c r="B199" s="13" t="s">
        <v>9</v>
      </c>
      <c r="C199" s="13" t="s">
        <v>37</v>
      </c>
      <c r="D199" s="13" t="s">
        <v>26</v>
      </c>
      <c r="E199" s="14">
        <v>2856</v>
      </c>
      <c r="F199" s="15">
        <v>246</v>
      </c>
    </row>
    <row r="200" spans="2:6" x14ac:dyDescent="0.3">
      <c r="B200" s="17" t="s">
        <v>9</v>
      </c>
      <c r="C200" s="17" t="s">
        <v>34</v>
      </c>
      <c r="D200" s="17" t="s">
        <v>17</v>
      </c>
      <c r="E200" s="18">
        <v>707</v>
      </c>
      <c r="F200" s="19">
        <v>174</v>
      </c>
    </row>
    <row r="201" spans="2:6" x14ac:dyDescent="0.3">
      <c r="B201" s="13" t="s">
        <v>8</v>
      </c>
      <c r="C201" s="13" t="s">
        <v>35</v>
      </c>
      <c r="D201" s="13" t="s">
        <v>30</v>
      </c>
      <c r="E201" s="14">
        <v>3598</v>
      </c>
      <c r="F201" s="15">
        <v>81</v>
      </c>
    </row>
    <row r="202" spans="2:6" x14ac:dyDescent="0.3">
      <c r="B202" s="17" t="s">
        <v>40</v>
      </c>
      <c r="C202" s="17" t="s">
        <v>35</v>
      </c>
      <c r="D202" s="17" t="s">
        <v>22</v>
      </c>
      <c r="E202" s="18">
        <v>6853</v>
      </c>
      <c r="F202" s="19">
        <v>372</v>
      </c>
    </row>
    <row r="203" spans="2:6" x14ac:dyDescent="0.3">
      <c r="B203" s="13" t="s">
        <v>40</v>
      </c>
      <c r="C203" s="13" t="s">
        <v>35</v>
      </c>
      <c r="D203" s="13" t="s">
        <v>16</v>
      </c>
      <c r="E203" s="14">
        <v>4725</v>
      </c>
      <c r="F203" s="15">
        <v>174</v>
      </c>
    </row>
    <row r="204" spans="2:6" x14ac:dyDescent="0.3">
      <c r="B204" s="17" t="s">
        <v>41</v>
      </c>
      <c r="C204" s="17" t="s">
        <v>36</v>
      </c>
      <c r="D204" s="17" t="s">
        <v>32</v>
      </c>
      <c r="E204" s="18">
        <v>10304</v>
      </c>
      <c r="F204" s="19">
        <v>84</v>
      </c>
    </row>
    <row r="205" spans="2:6" x14ac:dyDescent="0.3">
      <c r="B205" s="13" t="s">
        <v>41</v>
      </c>
      <c r="C205" s="13" t="s">
        <v>34</v>
      </c>
      <c r="D205" s="13" t="s">
        <v>16</v>
      </c>
      <c r="E205" s="14">
        <v>1274</v>
      </c>
      <c r="F205" s="15">
        <v>225</v>
      </c>
    </row>
    <row r="206" spans="2:6" x14ac:dyDescent="0.3">
      <c r="B206" s="17" t="s">
        <v>5</v>
      </c>
      <c r="C206" s="17" t="s">
        <v>36</v>
      </c>
      <c r="D206" s="17" t="s">
        <v>30</v>
      </c>
      <c r="E206" s="18">
        <v>1526</v>
      </c>
      <c r="F206" s="19">
        <v>105</v>
      </c>
    </row>
    <row r="207" spans="2:6" x14ac:dyDescent="0.3">
      <c r="B207" s="13" t="s">
        <v>40</v>
      </c>
      <c r="C207" s="13" t="s">
        <v>39</v>
      </c>
      <c r="D207" s="13" t="s">
        <v>28</v>
      </c>
      <c r="E207" s="14">
        <v>3101</v>
      </c>
      <c r="F207" s="15">
        <v>225</v>
      </c>
    </row>
    <row r="208" spans="2:6" x14ac:dyDescent="0.3">
      <c r="B208" s="17" t="s">
        <v>2</v>
      </c>
      <c r="C208" s="17" t="s">
        <v>37</v>
      </c>
      <c r="D208" s="17" t="s">
        <v>14</v>
      </c>
      <c r="E208" s="18">
        <v>1057</v>
      </c>
      <c r="F208" s="19">
        <v>54</v>
      </c>
    </row>
    <row r="209" spans="2:6" x14ac:dyDescent="0.3">
      <c r="B209" s="13" t="s">
        <v>7</v>
      </c>
      <c r="C209" s="13" t="s">
        <v>37</v>
      </c>
      <c r="D209" s="13" t="s">
        <v>26</v>
      </c>
      <c r="E209" s="14">
        <v>5306</v>
      </c>
      <c r="F209" s="15">
        <v>0</v>
      </c>
    </row>
    <row r="210" spans="2:6" x14ac:dyDescent="0.3">
      <c r="B210" s="17" t="s">
        <v>5</v>
      </c>
      <c r="C210" s="17" t="s">
        <v>39</v>
      </c>
      <c r="D210" s="17" t="s">
        <v>24</v>
      </c>
      <c r="E210" s="18">
        <v>4018</v>
      </c>
      <c r="F210" s="19">
        <v>171</v>
      </c>
    </row>
    <row r="211" spans="2:6" x14ac:dyDescent="0.3">
      <c r="B211" s="13" t="s">
        <v>9</v>
      </c>
      <c r="C211" s="13" t="s">
        <v>34</v>
      </c>
      <c r="D211" s="13" t="s">
        <v>16</v>
      </c>
      <c r="E211" s="14">
        <v>938</v>
      </c>
      <c r="F211" s="15">
        <v>189</v>
      </c>
    </row>
    <row r="212" spans="2:6" x14ac:dyDescent="0.3">
      <c r="B212" s="17" t="s">
        <v>7</v>
      </c>
      <c r="C212" s="17" t="s">
        <v>38</v>
      </c>
      <c r="D212" s="17" t="s">
        <v>18</v>
      </c>
      <c r="E212" s="18">
        <v>1778</v>
      </c>
      <c r="F212" s="19">
        <v>270</v>
      </c>
    </row>
    <row r="213" spans="2:6" x14ac:dyDescent="0.3">
      <c r="B213" s="13" t="s">
        <v>6</v>
      </c>
      <c r="C213" s="13" t="s">
        <v>39</v>
      </c>
      <c r="D213" s="13" t="s">
        <v>30</v>
      </c>
      <c r="E213" s="14">
        <v>1638</v>
      </c>
      <c r="F213" s="15">
        <v>63</v>
      </c>
    </row>
    <row r="214" spans="2:6" x14ac:dyDescent="0.3">
      <c r="B214" s="17" t="s">
        <v>41</v>
      </c>
      <c r="C214" s="17" t="s">
        <v>38</v>
      </c>
      <c r="D214" s="17" t="s">
        <v>25</v>
      </c>
      <c r="E214" s="18">
        <v>154</v>
      </c>
      <c r="F214" s="19">
        <v>21</v>
      </c>
    </row>
    <row r="215" spans="2:6" x14ac:dyDescent="0.3">
      <c r="B215" s="13" t="s">
        <v>7</v>
      </c>
      <c r="C215" s="13" t="s">
        <v>37</v>
      </c>
      <c r="D215" s="13" t="s">
        <v>22</v>
      </c>
      <c r="E215" s="14">
        <v>9835</v>
      </c>
      <c r="F215" s="15">
        <v>207</v>
      </c>
    </row>
    <row r="216" spans="2:6" x14ac:dyDescent="0.3">
      <c r="B216" s="17" t="s">
        <v>9</v>
      </c>
      <c r="C216" s="17" t="s">
        <v>37</v>
      </c>
      <c r="D216" s="17" t="s">
        <v>20</v>
      </c>
      <c r="E216" s="18">
        <v>7273</v>
      </c>
      <c r="F216" s="19">
        <v>96</v>
      </c>
    </row>
    <row r="217" spans="2:6" x14ac:dyDescent="0.3">
      <c r="B217" s="13" t="s">
        <v>5</v>
      </c>
      <c r="C217" s="13" t="s">
        <v>39</v>
      </c>
      <c r="D217" s="13" t="s">
        <v>22</v>
      </c>
      <c r="E217" s="14">
        <v>6909</v>
      </c>
      <c r="F217" s="15">
        <v>81</v>
      </c>
    </row>
    <row r="218" spans="2:6" x14ac:dyDescent="0.3">
      <c r="B218" s="17" t="s">
        <v>9</v>
      </c>
      <c r="C218" s="17" t="s">
        <v>39</v>
      </c>
      <c r="D218" s="17" t="s">
        <v>24</v>
      </c>
      <c r="E218" s="18">
        <v>3920</v>
      </c>
      <c r="F218" s="19">
        <v>306</v>
      </c>
    </row>
    <row r="219" spans="2:6" x14ac:dyDescent="0.3">
      <c r="B219" s="13" t="s">
        <v>10</v>
      </c>
      <c r="C219" s="13" t="s">
        <v>39</v>
      </c>
      <c r="D219" s="13" t="s">
        <v>21</v>
      </c>
      <c r="E219" s="14">
        <v>4858</v>
      </c>
      <c r="F219" s="15">
        <v>279</v>
      </c>
    </row>
    <row r="220" spans="2:6" x14ac:dyDescent="0.3">
      <c r="B220" s="17" t="s">
        <v>2</v>
      </c>
      <c r="C220" s="17" t="s">
        <v>38</v>
      </c>
      <c r="D220" s="17" t="s">
        <v>4</v>
      </c>
      <c r="E220" s="18">
        <v>3549</v>
      </c>
      <c r="F220" s="19">
        <v>3</v>
      </c>
    </row>
    <row r="221" spans="2:6" x14ac:dyDescent="0.3">
      <c r="B221" s="13" t="s">
        <v>7</v>
      </c>
      <c r="C221" s="13" t="s">
        <v>39</v>
      </c>
      <c r="D221" s="13" t="s">
        <v>27</v>
      </c>
      <c r="E221" s="14">
        <v>966</v>
      </c>
      <c r="F221" s="15">
        <v>198</v>
      </c>
    </row>
    <row r="222" spans="2:6" x14ac:dyDescent="0.3">
      <c r="B222" s="17" t="s">
        <v>5</v>
      </c>
      <c r="C222" s="17" t="s">
        <v>39</v>
      </c>
      <c r="D222" s="17" t="s">
        <v>18</v>
      </c>
      <c r="E222" s="18">
        <v>385</v>
      </c>
      <c r="F222" s="19">
        <v>249</v>
      </c>
    </row>
    <row r="223" spans="2:6" x14ac:dyDescent="0.3">
      <c r="B223" s="13" t="s">
        <v>6</v>
      </c>
      <c r="C223" s="13" t="s">
        <v>34</v>
      </c>
      <c r="D223" s="13" t="s">
        <v>16</v>
      </c>
      <c r="E223" s="14">
        <v>2219</v>
      </c>
      <c r="F223" s="15">
        <v>75</v>
      </c>
    </row>
    <row r="224" spans="2:6" x14ac:dyDescent="0.3">
      <c r="B224" s="17" t="s">
        <v>9</v>
      </c>
      <c r="C224" s="17" t="s">
        <v>36</v>
      </c>
      <c r="D224" s="17" t="s">
        <v>32</v>
      </c>
      <c r="E224" s="18">
        <v>2954</v>
      </c>
      <c r="F224" s="19">
        <v>189</v>
      </c>
    </row>
    <row r="225" spans="2:6" x14ac:dyDescent="0.3">
      <c r="B225" s="13" t="s">
        <v>7</v>
      </c>
      <c r="C225" s="13" t="s">
        <v>36</v>
      </c>
      <c r="D225" s="13" t="s">
        <v>32</v>
      </c>
      <c r="E225" s="14">
        <v>280</v>
      </c>
      <c r="F225" s="15">
        <v>87</v>
      </c>
    </row>
    <row r="226" spans="2:6" x14ac:dyDescent="0.3">
      <c r="B226" s="17" t="s">
        <v>41</v>
      </c>
      <c r="C226" s="17" t="s">
        <v>36</v>
      </c>
      <c r="D226" s="17" t="s">
        <v>30</v>
      </c>
      <c r="E226" s="18">
        <v>6118</v>
      </c>
      <c r="F226" s="19">
        <v>174</v>
      </c>
    </row>
    <row r="227" spans="2:6" x14ac:dyDescent="0.3">
      <c r="B227" s="13" t="s">
        <v>2</v>
      </c>
      <c r="C227" s="13" t="s">
        <v>39</v>
      </c>
      <c r="D227" s="13" t="s">
        <v>15</v>
      </c>
      <c r="E227" s="14">
        <v>4802</v>
      </c>
      <c r="F227" s="15">
        <v>36</v>
      </c>
    </row>
    <row r="228" spans="2:6" x14ac:dyDescent="0.3">
      <c r="B228" s="17" t="s">
        <v>9</v>
      </c>
      <c r="C228" s="17" t="s">
        <v>38</v>
      </c>
      <c r="D228" s="17" t="s">
        <v>24</v>
      </c>
      <c r="E228" s="18">
        <v>4137</v>
      </c>
      <c r="F228" s="19">
        <v>60</v>
      </c>
    </row>
    <row r="229" spans="2:6" x14ac:dyDescent="0.3">
      <c r="B229" s="13" t="s">
        <v>3</v>
      </c>
      <c r="C229" s="13" t="s">
        <v>35</v>
      </c>
      <c r="D229" s="13" t="s">
        <v>23</v>
      </c>
      <c r="E229" s="14">
        <v>2023</v>
      </c>
      <c r="F229" s="15">
        <v>78</v>
      </c>
    </row>
    <row r="230" spans="2:6" x14ac:dyDescent="0.3">
      <c r="B230" s="17" t="s">
        <v>9</v>
      </c>
      <c r="C230" s="17" t="s">
        <v>36</v>
      </c>
      <c r="D230" s="17" t="s">
        <v>30</v>
      </c>
      <c r="E230" s="18">
        <v>9051</v>
      </c>
      <c r="F230" s="19">
        <v>57</v>
      </c>
    </row>
    <row r="231" spans="2:6" x14ac:dyDescent="0.3">
      <c r="B231" s="13" t="s">
        <v>9</v>
      </c>
      <c r="C231" s="13" t="s">
        <v>37</v>
      </c>
      <c r="D231" s="13" t="s">
        <v>28</v>
      </c>
      <c r="E231" s="14">
        <v>2919</v>
      </c>
      <c r="F231" s="15">
        <v>45</v>
      </c>
    </row>
    <row r="232" spans="2:6" x14ac:dyDescent="0.3">
      <c r="B232" s="17" t="s">
        <v>41</v>
      </c>
      <c r="C232" s="17" t="s">
        <v>38</v>
      </c>
      <c r="D232" s="17" t="s">
        <v>22</v>
      </c>
      <c r="E232" s="18">
        <v>5915</v>
      </c>
      <c r="F232" s="19">
        <v>3</v>
      </c>
    </row>
    <row r="233" spans="2:6" x14ac:dyDescent="0.3">
      <c r="B233" s="13" t="s">
        <v>10</v>
      </c>
      <c r="C233" s="13" t="s">
        <v>35</v>
      </c>
      <c r="D233" s="13" t="s">
        <v>15</v>
      </c>
      <c r="E233" s="14">
        <v>2562</v>
      </c>
      <c r="F233" s="15">
        <v>6</v>
      </c>
    </row>
    <row r="234" spans="2:6" x14ac:dyDescent="0.3">
      <c r="B234" s="17" t="s">
        <v>5</v>
      </c>
      <c r="C234" s="17" t="s">
        <v>37</v>
      </c>
      <c r="D234" s="17" t="s">
        <v>25</v>
      </c>
      <c r="E234" s="18">
        <v>8813</v>
      </c>
      <c r="F234" s="19">
        <v>21</v>
      </c>
    </row>
    <row r="235" spans="2:6" x14ac:dyDescent="0.3">
      <c r="B235" s="13" t="s">
        <v>5</v>
      </c>
      <c r="C235" s="13" t="s">
        <v>36</v>
      </c>
      <c r="D235" s="13" t="s">
        <v>18</v>
      </c>
      <c r="E235" s="14">
        <v>6111</v>
      </c>
      <c r="F235" s="15">
        <v>3</v>
      </c>
    </row>
    <row r="236" spans="2:6" x14ac:dyDescent="0.3">
      <c r="B236" s="17" t="s">
        <v>8</v>
      </c>
      <c r="C236" s="17" t="s">
        <v>34</v>
      </c>
      <c r="D236" s="17" t="s">
        <v>31</v>
      </c>
      <c r="E236" s="18">
        <v>3507</v>
      </c>
      <c r="F236" s="19">
        <v>288</v>
      </c>
    </row>
    <row r="237" spans="2:6" x14ac:dyDescent="0.3">
      <c r="B237" s="13" t="s">
        <v>6</v>
      </c>
      <c r="C237" s="13" t="s">
        <v>36</v>
      </c>
      <c r="D237" s="13" t="s">
        <v>13</v>
      </c>
      <c r="E237" s="14">
        <v>4319</v>
      </c>
      <c r="F237" s="15">
        <v>30</v>
      </c>
    </row>
    <row r="238" spans="2:6" x14ac:dyDescent="0.3">
      <c r="B238" s="17" t="s">
        <v>40</v>
      </c>
      <c r="C238" s="17" t="s">
        <v>38</v>
      </c>
      <c r="D238" s="17" t="s">
        <v>26</v>
      </c>
      <c r="E238" s="18">
        <v>609</v>
      </c>
      <c r="F238" s="19">
        <v>87</v>
      </c>
    </row>
    <row r="239" spans="2:6" x14ac:dyDescent="0.3">
      <c r="B239" s="13" t="s">
        <v>40</v>
      </c>
      <c r="C239" s="13" t="s">
        <v>39</v>
      </c>
      <c r="D239" s="13" t="s">
        <v>27</v>
      </c>
      <c r="E239" s="14">
        <v>6370</v>
      </c>
      <c r="F239" s="15">
        <v>30</v>
      </c>
    </row>
    <row r="240" spans="2:6" x14ac:dyDescent="0.3">
      <c r="B240" s="17" t="s">
        <v>5</v>
      </c>
      <c r="C240" s="17" t="s">
        <v>38</v>
      </c>
      <c r="D240" s="17" t="s">
        <v>19</v>
      </c>
      <c r="E240" s="18">
        <v>5474</v>
      </c>
      <c r="F240" s="19">
        <v>168</v>
      </c>
    </row>
    <row r="241" spans="2:6" x14ac:dyDescent="0.3">
      <c r="B241" s="13" t="s">
        <v>40</v>
      </c>
      <c r="C241" s="13" t="s">
        <v>36</v>
      </c>
      <c r="D241" s="13" t="s">
        <v>27</v>
      </c>
      <c r="E241" s="14">
        <v>3164</v>
      </c>
      <c r="F241" s="15">
        <v>306</v>
      </c>
    </row>
    <row r="242" spans="2:6" x14ac:dyDescent="0.3">
      <c r="B242" s="17" t="s">
        <v>6</v>
      </c>
      <c r="C242" s="17" t="s">
        <v>35</v>
      </c>
      <c r="D242" s="17" t="s">
        <v>4</v>
      </c>
      <c r="E242" s="18">
        <v>1302</v>
      </c>
      <c r="F242" s="19">
        <v>402</v>
      </c>
    </row>
    <row r="243" spans="2:6" x14ac:dyDescent="0.3">
      <c r="B243" s="13" t="s">
        <v>3</v>
      </c>
      <c r="C243" s="13" t="s">
        <v>37</v>
      </c>
      <c r="D243" s="13" t="s">
        <v>28</v>
      </c>
      <c r="E243" s="14">
        <v>7308</v>
      </c>
      <c r="F243" s="15">
        <v>327</v>
      </c>
    </row>
    <row r="244" spans="2:6" x14ac:dyDescent="0.3">
      <c r="B244" s="17" t="s">
        <v>40</v>
      </c>
      <c r="C244" s="17" t="s">
        <v>37</v>
      </c>
      <c r="D244" s="17" t="s">
        <v>27</v>
      </c>
      <c r="E244" s="18">
        <v>6132</v>
      </c>
      <c r="F244" s="19">
        <v>93</v>
      </c>
    </row>
    <row r="245" spans="2:6" x14ac:dyDescent="0.3">
      <c r="B245" s="13" t="s">
        <v>10</v>
      </c>
      <c r="C245" s="13" t="s">
        <v>35</v>
      </c>
      <c r="D245" s="13" t="s">
        <v>14</v>
      </c>
      <c r="E245" s="14">
        <v>3472</v>
      </c>
      <c r="F245" s="15">
        <v>96</v>
      </c>
    </row>
    <row r="246" spans="2:6" x14ac:dyDescent="0.3">
      <c r="B246" s="17" t="s">
        <v>8</v>
      </c>
      <c r="C246" s="17" t="s">
        <v>39</v>
      </c>
      <c r="D246" s="17" t="s">
        <v>18</v>
      </c>
      <c r="E246" s="18">
        <v>9660</v>
      </c>
      <c r="F246" s="19">
        <v>27</v>
      </c>
    </row>
    <row r="247" spans="2:6" x14ac:dyDescent="0.3">
      <c r="B247" s="13" t="s">
        <v>9</v>
      </c>
      <c r="C247" s="13" t="s">
        <v>38</v>
      </c>
      <c r="D247" s="13" t="s">
        <v>26</v>
      </c>
      <c r="E247" s="14">
        <v>2436</v>
      </c>
      <c r="F247" s="15">
        <v>99</v>
      </c>
    </row>
    <row r="248" spans="2:6" x14ac:dyDescent="0.3">
      <c r="B248" s="17" t="s">
        <v>9</v>
      </c>
      <c r="C248" s="17" t="s">
        <v>38</v>
      </c>
      <c r="D248" s="17" t="s">
        <v>33</v>
      </c>
      <c r="E248" s="18">
        <v>9506</v>
      </c>
      <c r="F248" s="19">
        <v>87</v>
      </c>
    </row>
    <row r="249" spans="2:6" x14ac:dyDescent="0.3">
      <c r="B249" s="13" t="s">
        <v>10</v>
      </c>
      <c r="C249" s="13" t="s">
        <v>37</v>
      </c>
      <c r="D249" s="13" t="s">
        <v>21</v>
      </c>
      <c r="E249" s="14">
        <v>245</v>
      </c>
      <c r="F249" s="15">
        <v>288</v>
      </c>
    </row>
    <row r="250" spans="2:6" x14ac:dyDescent="0.3">
      <c r="B250" s="17" t="s">
        <v>8</v>
      </c>
      <c r="C250" s="17" t="s">
        <v>35</v>
      </c>
      <c r="D250" s="17" t="s">
        <v>20</v>
      </c>
      <c r="E250" s="18">
        <v>2702</v>
      </c>
      <c r="F250" s="19">
        <v>363</v>
      </c>
    </row>
    <row r="251" spans="2:6" x14ac:dyDescent="0.3">
      <c r="B251" s="13" t="s">
        <v>10</v>
      </c>
      <c r="C251" s="13" t="s">
        <v>34</v>
      </c>
      <c r="D251" s="13" t="s">
        <v>17</v>
      </c>
      <c r="E251" s="14">
        <v>700</v>
      </c>
      <c r="F251" s="15">
        <v>87</v>
      </c>
    </row>
    <row r="252" spans="2:6" x14ac:dyDescent="0.3">
      <c r="B252" s="17" t="s">
        <v>6</v>
      </c>
      <c r="C252" s="17" t="s">
        <v>34</v>
      </c>
      <c r="D252" s="17" t="s">
        <v>17</v>
      </c>
      <c r="E252" s="18">
        <v>3759</v>
      </c>
      <c r="F252" s="19">
        <v>150</v>
      </c>
    </row>
    <row r="253" spans="2:6" x14ac:dyDescent="0.3">
      <c r="B253" s="13" t="s">
        <v>2</v>
      </c>
      <c r="C253" s="13" t="s">
        <v>35</v>
      </c>
      <c r="D253" s="13" t="s">
        <v>17</v>
      </c>
      <c r="E253" s="14">
        <v>1589</v>
      </c>
      <c r="F253" s="15">
        <v>303</v>
      </c>
    </row>
    <row r="254" spans="2:6" x14ac:dyDescent="0.3">
      <c r="B254" s="17" t="s">
        <v>7</v>
      </c>
      <c r="C254" s="17" t="s">
        <v>35</v>
      </c>
      <c r="D254" s="17" t="s">
        <v>28</v>
      </c>
      <c r="E254" s="18">
        <v>5194</v>
      </c>
      <c r="F254" s="19">
        <v>288</v>
      </c>
    </row>
    <row r="255" spans="2:6" x14ac:dyDescent="0.3">
      <c r="B255" s="13" t="s">
        <v>10</v>
      </c>
      <c r="C255" s="13" t="s">
        <v>36</v>
      </c>
      <c r="D255" s="13" t="s">
        <v>13</v>
      </c>
      <c r="E255" s="14">
        <v>945</v>
      </c>
      <c r="F255" s="15">
        <v>75</v>
      </c>
    </row>
    <row r="256" spans="2:6" x14ac:dyDescent="0.3">
      <c r="B256" s="17" t="s">
        <v>40</v>
      </c>
      <c r="C256" s="17" t="s">
        <v>38</v>
      </c>
      <c r="D256" s="17" t="s">
        <v>31</v>
      </c>
      <c r="E256" s="18">
        <v>1988</v>
      </c>
      <c r="F256" s="19">
        <v>39</v>
      </c>
    </row>
    <row r="257" spans="2:6" x14ac:dyDescent="0.3">
      <c r="B257" s="13" t="s">
        <v>6</v>
      </c>
      <c r="C257" s="13" t="s">
        <v>34</v>
      </c>
      <c r="D257" s="13" t="s">
        <v>32</v>
      </c>
      <c r="E257" s="14">
        <v>6734</v>
      </c>
      <c r="F257" s="15">
        <v>123</v>
      </c>
    </row>
    <row r="258" spans="2:6" x14ac:dyDescent="0.3">
      <c r="B258" s="17" t="s">
        <v>40</v>
      </c>
      <c r="C258" s="17" t="s">
        <v>36</v>
      </c>
      <c r="D258" s="17" t="s">
        <v>4</v>
      </c>
      <c r="E258" s="18">
        <v>217</v>
      </c>
      <c r="F258" s="19">
        <v>36</v>
      </c>
    </row>
    <row r="259" spans="2:6" x14ac:dyDescent="0.3">
      <c r="B259" s="13" t="s">
        <v>5</v>
      </c>
      <c r="C259" s="13" t="s">
        <v>34</v>
      </c>
      <c r="D259" s="13" t="s">
        <v>22</v>
      </c>
      <c r="E259" s="14">
        <v>6279</v>
      </c>
      <c r="F259" s="15">
        <v>237</v>
      </c>
    </row>
    <row r="260" spans="2:6" x14ac:dyDescent="0.3">
      <c r="B260" s="17" t="s">
        <v>40</v>
      </c>
      <c r="C260" s="17" t="s">
        <v>36</v>
      </c>
      <c r="D260" s="17" t="s">
        <v>13</v>
      </c>
      <c r="E260" s="18">
        <v>4424</v>
      </c>
      <c r="F260" s="19">
        <v>201</v>
      </c>
    </row>
    <row r="261" spans="2:6" x14ac:dyDescent="0.3">
      <c r="B261" s="13" t="s">
        <v>2</v>
      </c>
      <c r="C261" s="13" t="s">
        <v>36</v>
      </c>
      <c r="D261" s="13" t="s">
        <v>17</v>
      </c>
      <c r="E261" s="14">
        <v>189</v>
      </c>
      <c r="F261" s="15">
        <v>48</v>
      </c>
    </row>
    <row r="262" spans="2:6" x14ac:dyDescent="0.3">
      <c r="B262" s="17" t="s">
        <v>5</v>
      </c>
      <c r="C262" s="17" t="s">
        <v>35</v>
      </c>
      <c r="D262" s="17" t="s">
        <v>22</v>
      </c>
      <c r="E262" s="18">
        <v>490</v>
      </c>
      <c r="F262" s="19">
        <v>84</v>
      </c>
    </row>
    <row r="263" spans="2:6" x14ac:dyDescent="0.3">
      <c r="B263" s="13" t="s">
        <v>8</v>
      </c>
      <c r="C263" s="13" t="s">
        <v>37</v>
      </c>
      <c r="D263" s="13" t="s">
        <v>21</v>
      </c>
      <c r="E263" s="14">
        <v>434</v>
      </c>
      <c r="F263" s="15">
        <v>87</v>
      </c>
    </row>
    <row r="264" spans="2:6" x14ac:dyDescent="0.3">
      <c r="B264" s="17" t="s">
        <v>7</v>
      </c>
      <c r="C264" s="17" t="s">
        <v>38</v>
      </c>
      <c r="D264" s="17" t="s">
        <v>30</v>
      </c>
      <c r="E264" s="18">
        <v>10129</v>
      </c>
      <c r="F264" s="19">
        <v>312</v>
      </c>
    </row>
    <row r="265" spans="2:6" x14ac:dyDescent="0.3">
      <c r="B265" s="13" t="s">
        <v>3</v>
      </c>
      <c r="C265" s="13" t="s">
        <v>39</v>
      </c>
      <c r="D265" s="13" t="s">
        <v>28</v>
      </c>
      <c r="E265" s="14">
        <v>1652</v>
      </c>
      <c r="F265" s="15">
        <v>102</v>
      </c>
    </row>
    <row r="266" spans="2:6" x14ac:dyDescent="0.3">
      <c r="B266" s="17" t="s">
        <v>8</v>
      </c>
      <c r="C266" s="17" t="s">
        <v>38</v>
      </c>
      <c r="D266" s="17" t="s">
        <v>21</v>
      </c>
      <c r="E266" s="18">
        <v>6433</v>
      </c>
      <c r="F266" s="19">
        <v>78</v>
      </c>
    </row>
    <row r="267" spans="2:6" x14ac:dyDescent="0.3">
      <c r="B267" s="13" t="s">
        <v>3</v>
      </c>
      <c r="C267" s="13" t="s">
        <v>34</v>
      </c>
      <c r="D267" s="13" t="s">
        <v>23</v>
      </c>
      <c r="E267" s="14">
        <v>2212</v>
      </c>
      <c r="F267" s="15">
        <v>117</v>
      </c>
    </row>
    <row r="268" spans="2:6" x14ac:dyDescent="0.3">
      <c r="B268" s="17" t="s">
        <v>41</v>
      </c>
      <c r="C268" s="17" t="s">
        <v>35</v>
      </c>
      <c r="D268" s="17" t="s">
        <v>19</v>
      </c>
      <c r="E268" s="18">
        <v>609</v>
      </c>
      <c r="F268" s="19">
        <v>99</v>
      </c>
    </row>
    <row r="269" spans="2:6" x14ac:dyDescent="0.3">
      <c r="B269" s="13" t="s">
        <v>40</v>
      </c>
      <c r="C269" s="13" t="s">
        <v>35</v>
      </c>
      <c r="D269" s="13" t="s">
        <v>24</v>
      </c>
      <c r="E269" s="14">
        <v>1638</v>
      </c>
      <c r="F269" s="15">
        <v>48</v>
      </c>
    </row>
    <row r="270" spans="2:6" x14ac:dyDescent="0.3">
      <c r="B270" s="17" t="s">
        <v>7</v>
      </c>
      <c r="C270" s="17" t="s">
        <v>34</v>
      </c>
      <c r="D270" s="17" t="s">
        <v>15</v>
      </c>
      <c r="E270" s="18">
        <v>3829</v>
      </c>
      <c r="F270" s="19">
        <v>24</v>
      </c>
    </row>
    <row r="271" spans="2:6" x14ac:dyDescent="0.3">
      <c r="B271" s="13" t="s">
        <v>40</v>
      </c>
      <c r="C271" s="13" t="s">
        <v>39</v>
      </c>
      <c r="D271" s="13" t="s">
        <v>15</v>
      </c>
      <c r="E271" s="14">
        <v>5775</v>
      </c>
      <c r="F271" s="15">
        <v>42</v>
      </c>
    </row>
    <row r="272" spans="2:6" x14ac:dyDescent="0.3">
      <c r="B272" s="17" t="s">
        <v>6</v>
      </c>
      <c r="C272" s="17" t="s">
        <v>35</v>
      </c>
      <c r="D272" s="17" t="s">
        <v>20</v>
      </c>
      <c r="E272" s="18">
        <v>1071</v>
      </c>
      <c r="F272" s="19">
        <v>270</v>
      </c>
    </row>
    <row r="273" spans="2:6" x14ac:dyDescent="0.3">
      <c r="B273" s="13" t="s">
        <v>8</v>
      </c>
      <c r="C273" s="13" t="s">
        <v>36</v>
      </c>
      <c r="D273" s="13" t="s">
        <v>23</v>
      </c>
      <c r="E273" s="14">
        <v>5019</v>
      </c>
      <c r="F273" s="15">
        <v>150</v>
      </c>
    </row>
    <row r="274" spans="2:6" x14ac:dyDescent="0.3">
      <c r="B274" s="17" t="s">
        <v>2</v>
      </c>
      <c r="C274" s="17" t="s">
        <v>37</v>
      </c>
      <c r="D274" s="17" t="s">
        <v>15</v>
      </c>
      <c r="E274" s="18">
        <v>2863</v>
      </c>
      <c r="F274" s="19">
        <v>42</v>
      </c>
    </row>
    <row r="275" spans="2:6" x14ac:dyDescent="0.3">
      <c r="B275" s="13" t="s">
        <v>40</v>
      </c>
      <c r="C275" s="13" t="s">
        <v>35</v>
      </c>
      <c r="D275" s="13" t="s">
        <v>29</v>
      </c>
      <c r="E275" s="14">
        <v>1617</v>
      </c>
      <c r="F275" s="15">
        <v>126</v>
      </c>
    </row>
    <row r="276" spans="2:6" x14ac:dyDescent="0.3">
      <c r="B276" s="17" t="s">
        <v>6</v>
      </c>
      <c r="C276" s="17" t="s">
        <v>37</v>
      </c>
      <c r="D276" s="17" t="s">
        <v>26</v>
      </c>
      <c r="E276" s="18">
        <v>6818</v>
      </c>
      <c r="F276" s="19">
        <v>6</v>
      </c>
    </row>
    <row r="277" spans="2:6" x14ac:dyDescent="0.3">
      <c r="B277" s="13" t="s">
        <v>3</v>
      </c>
      <c r="C277" s="13" t="s">
        <v>35</v>
      </c>
      <c r="D277" s="13" t="s">
        <v>15</v>
      </c>
      <c r="E277" s="14">
        <v>6657</v>
      </c>
      <c r="F277" s="15">
        <v>276</v>
      </c>
    </row>
    <row r="278" spans="2:6" x14ac:dyDescent="0.3">
      <c r="B278" s="17" t="s">
        <v>3</v>
      </c>
      <c r="C278" s="17" t="s">
        <v>34</v>
      </c>
      <c r="D278" s="17" t="s">
        <v>17</v>
      </c>
      <c r="E278" s="18">
        <v>2919</v>
      </c>
      <c r="F278" s="19">
        <v>93</v>
      </c>
    </row>
    <row r="279" spans="2:6" x14ac:dyDescent="0.3">
      <c r="B279" s="13" t="s">
        <v>2</v>
      </c>
      <c r="C279" s="13" t="s">
        <v>36</v>
      </c>
      <c r="D279" s="13" t="s">
        <v>31</v>
      </c>
      <c r="E279" s="14">
        <v>3094</v>
      </c>
      <c r="F279" s="15">
        <v>246</v>
      </c>
    </row>
    <row r="280" spans="2:6" x14ac:dyDescent="0.3">
      <c r="B280" s="17" t="s">
        <v>6</v>
      </c>
      <c r="C280" s="17" t="s">
        <v>39</v>
      </c>
      <c r="D280" s="17" t="s">
        <v>24</v>
      </c>
      <c r="E280" s="18">
        <v>2989</v>
      </c>
      <c r="F280" s="19">
        <v>3</v>
      </c>
    </row>
    <row r="281" spans="2:6" x14ac:dyDescent="0.3">
      <c r="B281" s="13" t="s">
        <v>8</v>
      </c>
      <c r="C281" s="13" t="s">
        <v>38</v>
      </c>
      <c r="D281" s="13" t="s">
        <v>27</v>
      </c>
      <c r="E281" s="14">
        <v>2268</v>
      </c>
      <c r="F281" s="15">
        <v>63</v>
      </c>
    </row>
    <row r="282" spans="2:6" x14ac:dyDescent="0.3">
      <c r="B282" s="17" t="s">
        <v>5</v>
      </c>
      <c r="C282" s="17" t="s">
        <v>35</v>
      </c>
      <c r="D282" s="17" t="s">
        <v>31</v>
      </c>
      <c r="E282" s="18">
        <v>4753</v>
      </c>
      <c r="F282" s="19">
        <v>246</v>
      </c>
    </row>
    <row r="283" spans="2:6" x14ac:dyDescent="0.3">
      <c r="B283" s="13" t="s">
        <v>2</v>
      </c>
      <c r="C283" s="13" t="s">
        <v>34</v>
      </c>
      <c r="D283" s="13" t="s">
        <v>19</v>
      </c>
      <c r="E283" s="14">
        <v>7511</v>
      </c>
      <c r="F283" s="15">
        <v>120</v>
      </c>
    </row>
    <row r="284" spans="2:6" x14ac:dyDescent="0.3">
      <c r="B284" s="17" t="s">
        <v>2</v>
      </c>
      <c r="C284" s="17" t="s">
        <v>38</v>
      </c>
      <c r="D284" s="17" t="s">
        <v>31</v>
      </c>
      <c r="E284" s="18">
        <v>4326</v>
      </c>
      <c r="F284" s="19">
        <v>348</v>
      </c>
    </row>
    <row r="285" spans="2:6" x14ac:dyDescent="0.3">
      <c r="B285" s="13" t="s">
        <v>41</v>
      </c>
      <c r="C285" s="13" t="s">
        <v>34</v>
      </c>
      <c r="D285" s="13" t="s">
        <v>23</v>
      </c>
      <c r="E285" s="14">
        <v>4935</v>
      </c>
      <c r="F285" s="15">
        <v>126</v>
      </c>
    </row>
    <row r="286" spans="2:6" x14ac:dyDescent="0.3">
      <c r="B286" s="17" t="s">
        <v>6</v>
      </c>
      <c r="C286" s="17" t="s">
        <v>35</v>
      </c>
      <c r="D286" s="17" t="s">
        <v>30</v>
      </c>
      <c r="E286" s="18">
        <v>4781</v>
      </c>
      <c r="F286" s="19">
        <v>123</v>
      </c>
    </row>
    <row r="287" spans="2:6" x14ac:dyDescent="0.3">
      <c r="B287" s="13" t="s">
        <v>5</v>
      </c>
      <c r="C287" s="13" t="s">
        <v>38</v>
      </c>
      <c r="D287" s="13" t="s">
        <v>25</v>
      </c>
      <c r="E287" s="14">
        <v>7483</v>
      </c>
      <c r="F287" s="15">
        <v>45</v>
      </c>
    </row>
    <row r="288" spans="2:6" x14ac:dyDescent="0.3">
      <c r="B288" s="17" t="s">
        <v>10</v>
      </c>
      <c r="C288" s="17" t="s">
        <v>38</v>
      </c>
      <c r="D288" s="17" t="s">
        <v>4</v>
      </c>
      <c r="E288" s="18">
        <v>6860</v>
      </c>
      <c r="F288" s="19">
        <v>126</v>
      </c>
    </row>
    <row r="289" spans="2:6" x14ac:dyDescent="0.3">
      <c r="B289" s="13" t="s">
        <v>40</v>
      </c>
      <c r="C289" s="13" t="s">
        <v>37</v>
      </c>
      <c r="D289" s="13" t="s">
        <v>29</v>
      </c>
      <c r="E289" s="14">
        <v>9002</v>
      </c>
      <c r="F289" s="15">
        <v>72</v>
      </c>
    </row>
    <row r="290" spans="2:6" x14ac:dyDescent="0.3">
      <c r="B290" s="17" t="s">
        <v>6</v>
      </c>
      <c r="C290" s="17" t="s">
        <v>36</v>
      </c>
      <c r="D290" s="17" t="s">
        <v>29</v>
      </c>
      <c r="E290" s="18">
        <v>1400</v>
      </c>
      <c r="F290" s="19">
        <v>135</v>
      </c>
    </row>
    <row r="291" spans="2:6" x14ac:dyDescent="0.3">
      <c r="B291" s="13" t="s">
        <v>10</v>
      </c>
      <c r="C291" s="13" t="s">
        <v>34</v>
      </c>
      <c r="D291" s="13" t="s">
        <v>22</v>
      </c>
      <c r="E291" s="14">
        <v>4053</v>
      </c>
      <c r="F291" s="15">
        <v>24</v>
      </c>
    </row>
    <row r="292" spans="2:6" x14ac:dyDescent="0.3">
      <c r="B292" s="17" t="s">
        <v>7</v>
      </c>
      <c r="C292" s="17" t="s">
        <v>36</v>
      </c>
      <c r="D292" s="17" t="s">
        <v>31</v>
      </c>
      <c r="E292" s="18">
        <v>2149</v>
      </c>
      <c r="F292" s="19">
        <v>117</v>
      </c>
    </row>
    <row r="293" spans="2:6" x14ac:dyDescent="0.3">
      <c r="B293" s="13" t="s">
        <v>3</v>
      </c>
      <c r="C293" s="13" t="s">
        <v>39</v>
      </c>
      <c r="D293" s="13" t="s">
        <v>29</v>
      </c>
      <c r="E293" s="14">
        <v>3640</v>
      </c>
      <c r="F293" s="15">
        <v>51</v>
      </c>
    </row>
    <row r="294" spans="2:6" x14ac:dyDescent="0.3">
      <c r="B294" s="17" t="s">
        <v>2</v>
      </c>
      <c r="C294" s="17" t="s">
        <v>39</v>
      </c>
      <c r="D294" s="17" t="s">
        <v>23</v>
      </c>
      <c r="E294" s="18">
        <v>630</v>
      </c>
      <c r="F294" s="19">
        <v>36</v>
      </c>
    </row>
    <row r="295" spans="2:6" x14ac:dyDescent="0.3">
      <c r="B295" s="13" t="s">
        <v>9</v>
      </c>
      <c r="C295" s="13" t="s">
        <v>35</v>
      </c>
      <c r="D295" s="13" t="s">
        <v>27</v>
      </c>
      <c r="E295" s="14">
        <v>2429</v>
      </c>
      <c r="F295" s="15">
        <v>144</v>
      </c>
    </row>
    <row r="296" spans="2:6" x14ac:dyDescent="0.3">
      <c r="B296" s="17" t="s">
        <v>9</v>
      </c>
      <c r="C296" s="17" t="s">
        <v>36</v>
      </c>
      <c r="D296" s="17" t="s">
        <v>25</v>
      </c>
      <c r="E296" s="18">
        <v>2142</v>
      </c>
      <c r="F296" s="19">
        <v>114</v>
      </c>
    </row>
    <row r="297" spans="2:6" x14ac:dyDescent="0.3">
      <c r="B297" s="13" t="s">
        <v>7</v>
      </c>
      <c r="C297" s="13" t="s">
        <v>37</v>
      </c>
      <c r="D297" s="13" t="s">
        <v>30</v>
      </c>
      <c r="E297" s="14">
        <v>6454</v>
      </c>
      <c r="F297" s="15">
        <v>54</v>
      </c>
    </row>
    <row r="298" spans="2:6" x14ac:dyDescent="0.3">
      <c r="B298" s="17" t="s">
        <v>7</v>
      </c>
      <c r="C298" s="17" t="s">
        <v>37</v>
      </c>
      <c r="D298" s="17" t="s">
        <v>16</v>
      </c>
      <c r="E298" s="18">
        <v>4487</v>
      </c>
      <c r="F298" s="19">
        <v>333</v>
      </c>
    </row>
    <row r="299" spans="2:6" x14ac:dyDescent="0.3">
      <c r="B299" s="13" t="s">
        <v>3</v>
      </c>
      <c r="C299" s="13" t="s">
        <v>37</v>
      </c>
      <c r="D299" s="13" t="s">
        <v>4</v>
      </c>
      <c r="E299" s="14">
        <v>938</v>
      </c>
      <c r="F299" s="15">
        <v>366</v>
      </c>
    </row>
    <row r="300" spans="2:6" x14ac:dyDescent="0.3">
      <c r="B300" s="17" t="s">
        <v>3</v>
      </c>
      <c r="C300" s="17" t="s">
        <v>38</v>
      </c>
      <c r="D300" s="17" t="s">
        <v>26</v>
      </c>
      <c r="E300" s="18">
        <v>8841</v>
      </c>
      <c r="F300" s="19">
        <v>303</v>
      </c>
    </row>
    <row r="301" spans="2:6" x14ac:dyDescent="0.3">
      <c r="B301" s="13" t="s">
        <v>2</v>
      </c>
      <c r="C301" s="13" t="s">
        <v>39</v>
      </c>
      <c r="D301" s="13" t="s">
        <v>33</v>
      </c>
      <c r="E301" s="14">
        <v>4018</v>
      </c>
      <c r="F301" s="15">
        <v>126</v>
      </c>
    </row>
    <row r="302" spans="2:6" x14ac:dyDescent="0.3">
      <c r="B302" s="17" t="s">
        <v>41</v>
      </c>
      <c r="C302" s="17" t="s">
        <v>37</v>
      </c>
      <c r="D302" s="17" t="s">
        <v>15</v>
      </c>
      <c r="E302" s="18">
        <v>714</v>
      </c>
      <c r="F302" s="19">
        <v>231</v>
      </c>
    </row>
    <row r="303" spans="2:6" x14ac:dyDescent="0.3">
      <c r="B303" s="13" t="s">
        <v>9</v>
      </c>
      <c r="C303" s="13" t="s">
        <v>38</v>
      </c>
      <c r="D303" s="13" t="s">
        <v>25</v>
      </c>
      <c r="E303" s="14">
        <v>3850</v>
      </c>
      <c r="F303" s="15">
        <v>102</v>
      </c>
    </row>
  </sheetData>
  <mergeCells count="1">
    <mergeCell ref="A1:H2"/>
  </mergeCells>
  <conditionalFormatting sqref="E3">
    <cfRule type="aboveAverage" dxfId="1" priority="2"/>
  </conditionalFormatting>
  <conditionalFormatting sqref="E3:E303">
    <cfRule type="aboveAverage" dxfId="0" priority="1"/>
    <cfRule type="colorScale" priority="4">
      <colorScale>
        <cfvo type="min"/>
        <cfvo type="percentile" val="50"/>
        <cfvo type="max"/>
        <color rgb="FFF8696B"/>
        <color rgb="FFFFEB84"/>
        <color rgb="FF63BE7B"/>
      </colorScale>
    </cfRule>
  </conditionalFormatting>
  <conditionalFormatting sqref="F3:F303">
    <cfRule type="dataBar" priority="3">
      <dataBar>
        <cfvo type="min"/>
        <cfvo type="max"/>
        <color rgb="FF638EC6"/>
      </dataBar>
      <extLst>
        <ext xmlns:x14="http://schemas.microsoft.com/office/spreadsheetml/2009/9/main" uri="{B025F937-C7B1-47D3-B67F-A62EFF666E3E}">
          <x14:id>{183835DA-6AFE-4618-A29F-0396862AE8B3}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83835DA-6AFE-4618-A29F-0396862AE8B3}">
            <x14:dataBar minLength="0" maxLength="100" border="1" negativeBarBorderColorSameAsPositive="0">
              <x14:cfvo type="autoMin"/>
              <x14:cfvo type="autoMax"/>
              <x14:borderColor rgb="FF638EC6"/>
              <x14:negativeFillColor rgb="FFFF0000"/>
              <x14:negativeBorderColor rgb="FFFF0000"/>
              <x14:axisColor rgb="FF000000"/>
            </x14:dataBar>
          </x14:cfRule>
          <xm:sqref>F3:F303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13C20-209C-4CBF-A104-F0F35F3FBA0C}">
  <dimension ref="A1:J10"/>
  <sheetViews>
    <sheetView workbookViewId="0">
      <selection activeCell="H6" sqref="H6"/>
    </sheetView>
  </sheetViews>
  <sheetFormatPr defaultRowHeight="14.4" x14ac:dyDescent="0.3"/>
  <cols>
    <col min="1" max="1" width="16.77734375" customWidth="1"/>
    <col min="2" max="3" width="10.6640625" customWidth="1"/>
    <col min="4" max="4" width="10.109375" customWidth="1"/>
  </cols>
  <sheetData>
    <row r="1" spans="1:10" x14ac:dyDescent="0.3">
      <c r="A1" s="37" t="s">
        <v>67</v>
      </c>
      <c r="B1" s="38"/>
      <c r="C1" s="38"/>
      <c r="D1" s="38"/>
      <c r="E1" s="38"/>
      <c r="F1" s="38"/>
      <c r="G1" s="38"/>
      <c r="H1" s="38"/>
      <c r="I1" s="38"/>
      <c r="J1" s="38"/>
    </row>
    <row r="2" spans="1:10" x14ac:dyDescent="0.3">
      <c r="A2" s="38"/>
      <c r="B2" s="38"/>
      <c r="C2" s="38"/>
      <c r="D2" s="38"/>
      <c r="E2" s="38"/>
      <c r="F2" s="38"/>
      <c r="G2" s="38"/>
      <c r="H2" s="38"/>
      <c r="I2" s="38"/>
      <c r="J2" s="38"/>
    </row>
    <row r="4" spans="1:10" x14ac:dyDescent="0.3">
      <c r="A4" s="26" t="s">
        <v>66</v>
      </c>
      <c r="B4" s="39" t="s">
        <v>1</v>
      </c>
      <c r="C4" s="39"/>
      <c r="D4" t="s">
        <v>49</v>
      </c>
    </row>
    <row r="5" spans="1:10" x14ac:dyDescent="0.3">
      <c r="A5" t="s">
        <v>34</v>
      </c>
      <c r="B5" s="24">
        <f>SUMIFS(Table2[Amount],Table2[Geography],A5)</f>
        <v>252469</v>
      </c>
      <c r="C5" s="24">
        <f>B5</f>
        <v>252469</v>
      </c>
      <c r="D5" s="24">
        <f>SUMIFS(Table2[Units],Table2[Geography],A5)</f>
        <v>8760</v>
      </c>
    </row>
    <row r="6" spans="1:10" x14ac:dyDescent="0.3">
      <c r="A6" t="s">
        <v>36</v>
      </c>
      <c r="B6" s="24">
        <f>SUMIFS(Table2[Amount],Table2[Geography],A6)</f>
        <v>237944</v>
      </c>
      <c r="C6" s="24">
        <f t="shared" ref="C6:C10" si="0">B6</f>
        <v>237944</v>
      </c>
      <c r="D6" s="24">
        <f>SUMIFS(Table2[Units],Table2[Geography],A6)</f>
        <v>7302</v>
      </c>
    </row>
    <row r="7" spans="1:10" x14ac:dyDescent="0.3">
      <c r="A7" s="25" t="s">
        <v>37</v>
      </c>
      <c r="B7" s="24">
        <f>SUMIFS(Table2[Amount],Table2[Geography],A7)</f>
        <v>218813</v>
      </c>
      <c r="C7" s="24">
        <f t="shared" si="0"/>
        <v>218813</v>
      </c>
      <c r="D7" s="24">
        <f>SUMIFS(Table2[Units],Table2[Geography],A7)</f>
        <v>7431</v>
      </c>
    </row>
    <row r="8" spans="1:10" x14ac:dyDescent="0.3">
      <c r="A8" t="s">
        <v>35</v>
      </c>
      <c r="B8" s="24">
        <f>SUMIFS(Table2[Amount],Table2[Geography],A8)</f>
        <v>189434</v>
      </c>
      <c r="C8" s="24">
        <f t="shared" si="0"/>
        <v>189434</v>
      </c>
      <c r="D8" s="24">
        <f>SUMIFS(Table2[Units],Table2[Geography],A8)</f>
        <v>10158</v>
      </c>
    </row>
    <row r="9" spans="1:10" x14ac:dyDescent="0.3">
      <c r="A9" s="25" t="s">
        <v>39</v>
      </c>
      <c r="B9" s="24">
        <f>SUMIFS(Table2[Amount],Table2[Geography],A9)</f>
        <v>173530</v>
      </c>
      <c r="C9" s="24">
        <f t="shared" si="0"/>
        <v>173530</v>
      </c>
      <c r="D9" s="24">
        <f>SUMIFS(Table2[Units],Table2[Geography],A9)</f>
        <v>5745</v>
      </c>
    </row>
    <row r="10" spans="1:10" x14ac:dyDescent="0.3">
      <c r="A10" s="25" t="s">
        <v>38</v>
      </c>
      <c r="B10" s="24">
        <f>SUMIFS(Table2[Amount],Table2[Geography],A10)</f>
        <v>168679</v>
      </c>
      <c r="C10" s="24">
        <f t="shared" si="0"/>
        <v>168679</v>
      </c>
      <c r="D10" s="24">
        <f>SUMIFS(Table2[Units],Table2[Geography],A10)</f>
        <v>6264</v>
      </c>
    </row>
  </sheetData>
  <mergeCells count="2">
    <mergeCell ref="A1:J2"/>
    <mergeCell ref="B4:C4"/>
  </mergeCells>
  <conditionalFormatting sqref="C5:C10">
    <cfRule type="dataBar" priority="1">
      <dataBar showValue="0">
        <cfvo type="min"/>
        <cfvo type="max"/>
        <color rgb="FF638EC6"/>
      </dataBar>
      <extLst>
        <ext xmlns:x14="http://schemas.microsoft.com/office/spreadsheetml/2009/9/main" uri="{B025F937-C7B1-47D3-B67F-A62EFF666E3E}">
          <x14:id>{32F64587-E2AA-4F07-9633-000E2FB33D52}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2F64587-E2AA-4F07-9633-000E2FB33D52}">
            <x14:dataBar minLength="0" maxLength="100" border="1" negativeBarBorderColorSameAsPositive="0">
              <x14:cfvo type="autoMin"/>
              <x14:cfvo type="autoMax"/>
              <x14:borderColor rgb="FF638EC6"/>
              <x14:negativeFillColor rgb="FFFF0000"/>
              <x14:negativeBorderColor rgb="FFFF0000"/>
              <x14:axisColor rgb="FF000000"/>
            </x14:dataBar>
          </x14:cfRule>
          <xm:sqref>C5:C10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5C7BD-AA0E-4A11-AE8A-FDD98E86876F}">
  <dimension ref="A1:J11"/>
  <sheetViews>
    <sheetView workbookViewId="0">
      <selection activeCell="A4" sqref="A4"/>
    </sheetView>
  </sheetViews>
  <sheetFormatPr defaultRowHeight="14.4" x14ac:dyDescent="0.3"/>
  <cols>
    <col min="1" max="1" width="12.5546875" bestFit="1" customWidth="1"/>
    <col min="2" max="2" width="14.44140625" bestFit="1" customWidth="1"/>
    <col min="3" max="3" width="15.44140625" bestFit="1" customWidth="1"/>
    <col min="4" max="4" width="12.77734375" bestFit="1" customWidth="1"/>
  </cols>
  <sheetData>
    <row r="1" spans="1:10" x14ac:dyDescent="0.3">
      <c r="A1" s="40" t="s">
        <v>68</v>
      </c>
      <c r="B1" s="38"/>
      <c r="C1" s="38"/>
      <c r="D1" s="38"/>
      <c r="E1" s="38"/>
      <c r="F1" s="38"/>
      <c r="G1" s="38"/>
      <c r="H1" s="38"/>
      <c r="I1" s="38"/>
      <c r="J1" s="38"/>
    </row>
    <row r="2" spans="1:10" x14ac:dyDescent="0.3">
      <c r="A2" s="38"/>
      <c r="B2" s="38"/>
      <c r="C2" s="38"/>
      <c r="D2" s="38"/>
      <c r="E2" s="38"/>
      <c r="F2" s="38"/>
      <c r="G2" s="38"/>
      <c r="H2" s="38"/>
      <c r="I2" s="38"/>
      <c r="J2" s="38"/>
    </row>
    <row r="4" spans="1:10" x14ac:dyDescent="0.3">
      <c r="A4" s="27" t="s">
        <v>69</v>
      </c>
      <c r="B4" s="23" t="s">
        <v>71</v>
      </c>
      <c r="C4" t="s">
        <v>74</v>
      </c>
      <c r="D4" t="s">
        <v>73</v>
      </c>
    </row>
    <row r="5" spans="1:10" x14ac:dyDescent="0.3">
      <c r="A5" s="28" t="s">
        <v>38</v>
      </c>
      <c r="B5" s="23">
        <v>168679</v>
      </c>
      <c r="C5">
        <v>168679</v>
      </c>
      <c r="D5">
        <v>6264</v>
      </c>
    </row>
    <row r="6" spans="1:10" x14ac:dyDescent="0.3">
      <c r="A6" s="28" t="s">
        <v>36</v>
      </c>
      <c r="B6" s="23">
        <v>237944</v>
      </c>
      <c r="C6">
        <v>237944</v>
      </c>
      <c r="D6">
        <v>7302</v>
      </c>
    </row>
    <row r="7" spans="1:10" x14ac:dyDescent="0.3">
      <c r="A7" s="28" t="s">
        <v>34</v>
      </c>
      <c r="B7" s="23">
        <v>252469</v>
      </c>
      <c r="C7">
        <v>252469</v>
      </c>
      <c r="D7">
        <v>8760</v>
      </c>
    </row>
    <row r="8" spans="1:10" x14ac:dyDescent="0.3">
      <c r="A8" s="28" t="s">
        <v>37</v>
      </c>
      <c r="B8" s="23">
        <v>218813</v>
      </c>
      <c r="C8">
        <v>218813</v>
      </c>
      <c r="D8">
        <v>7431</v>
      </c>
    </row>
    <row r="9" spans="1:10" x14ac:dyDescent="0.3">
      <c r="A9" s="28" t="s">
        <v>39</v>
      </c>
      <c r="B9" s="23">
        <v>173530</v>
      </c>
      <c r="C9">
        <v>173530</v>
      </c>
      <c r="D9">
        <v>5745</v>
      </c>
    </row>
    <row r="10" spans="1:10" x14ac:dyDescent="0.3">
      <c r="A10" s="28" t="s">
        <v>35</v>
      </c>
      <c r="B10" s="23">
        <v>189434</v>
      </c>
      <c r="C10">
        <v>189434</v>
      </c>
      <c r="D10">
        <v>10158</v>
      </c>
    </row>
    <row r="11" spans="1:10" x14ac:dyDescent="0.3">
      <c r="A11" s="28" t="s">
        <v>70</v>
      </c>
      <c r="B11" s="23">
        <v>1240869</v>
      </c>
      <c r="C11">
        <v>1240869</v>
      </c>
      <c r="D11">
        <v>45660</v>
      </c>
    </row>
  </sheetData>
  <mergeCells count="1">
    <mergeCell ref="A1:J2"/>
  </mergeCells>
  <conditionalFormatting pivot="1" sqref="C5:C11">
    <cfRule type="dataBar" priority="2">
      <dataBar>
        <cfvo type="min"/>
        <cfvo type="max"/>
        <color rgb="FF638EC6"/>
      </dataBar>
      <extLst>
        <ext xmlns:x14="http://schemas.microsoft.com/office/spreadsheetml/2009/9/main" uri="{B025F937-C7B1-47D3-B67F-A62EFF666E3E}">
          <x14:id>{28A3B140-3FC2-4D38-AEDD-7E6C0E188E9E}</x14:id>
        </ext>
      </extLst>
    </cfRule>
  </conditionalFormatting>
  <conditionalFormatting sqref="C4">
    <cfRule type="dataBar" priority="1">
      <dataBar showValue="0">
        <cfvo type="min"/>
        <cfvo type="max"/>
        <color rgb="FF638EC6"/>
      </dataBar>
      <extLst>
        <ext xmlns:x14="http://schemas.microsoft.com/office/spreadsheetml/2009/9/main" uri="{B025F937-C7B1-47D3-B67F-A62EFF666E3E}">
          <x14:id>{5B097147-820A-4FD6-B7F5-4F11E7855586}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8A3B140-3FC2-4D38-AEDD-7E6C0E188E9E}">
            <x14:dataBar minLength="0" maxLength="100" border="1" negativeBarBorderColorSameAsPositive="0">
              <x14:cfvo type="autoMin"/>
              <x14:cfvo type="autoMax"/>
              <x14:borderColor rgb="FF638EC6"/>
              <x14:negativeFillColor rgb="FFFF0000"/>
              <x14:negativeBorderColor rgb="FFFF0000"/>
              <x14:axisColor rgb="FF000000"/>
            </x14:dataBar>
          </x14:cfRule>
          <xm:sqref>C5:C11</xm:sqref>
        </x14:conditionalFormatting>
        <x14:conditionalFormatting xmlns:xm="http://schemas.microsoft.com/office/excel/2006/main">
          <x14:cfRule type="dataBar" id="{5B097147-820A-4FD6-B7F5-4F11E7855586}">
            <x14:dataBar minLength="0" maxLength="100" gradient="0">
              <x14:cfvo type="autoMin"/>
              <x14:cfvo type="autoMax"/>
              <x14:negativeFillColor rgb="FFFF0000"/>
              <x14:axisColor rgb="FF000000"/>
            </x14:dataBar>
          </x14:cfRule>
          <xm:sqref>C4</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4612-A57A-4584-A275-5EB335368356}">
  <dimension ref="A1:J16"/>
  <sheetViews>
    <sheetView workbookViewId="0">
      <selection activeCell="D4" sqref="D4"/>
    </sheetView>
  </sheetViews>
  <sheetFormatPr defaultRowHeight="14.4" x14ac:dyDescent="0.3"/>
  <cols>
    <col min="2" max="2" width="20.21875" bestFit="1" customWidth="1"/>
    <col min="3" max="3" width="12.44140625" bestFit="1" customWidth="1"/>
    <col min="4" max="4" width="11.44140625" customWidth="1"/>
    <col min="5" max="5" width="10.5546875" customWidth="1"/>
  </cols>
  <sheetData>
    <row r="1" spans="1:10" x14ac:dyDescent="0.3">
      <c r="A1" s="37" t="s">
        <v>76</v>
      </c>
      <c r="B1" s="38"/>
      <c r="C1" s="38"/>
      <c r="D1" s="38"/>
      <c r="E1" s="38"/>
      <c r="F1" s="38"/>
      <c r="G1" s="38"/>
      <c r="H1" s="38"/>
      <c r="I1" s="38"/>
      <c r="J1" s="38"/>
    </row>
    <row r="2" spans="1:10" x14ac:dyDescent="0.3">
      <c r="A2" s="38"/>
      <c r="B2" s="38"/>
      <c r="C2" s="38"/>
      <c r="D2" s="38"/>
      <c r="E2" s="38"/>
      <c r="F2" s="38"/>
      <c r="G2" s="38"/>
      <c r="H2" s="38"/>
      <c r="I2" s="38"/>
      <c r="J2" s="38"/>
    </row>
    <row r="3" spans="1:10" x14ac:dyDescent="0.3">
      <c r="A3" s="38"/>
      <c r="B3" s="38"/>
      <c r="C3" s="38"/>
      <c r="D3" s="38"/>
      <c r="E3" s="38"/>
      <c r="F3" s="38"/>
      <c r="G3" s="38"/>
      <c r="H3" s="38"/>
      <c r="I3" s="38"/>
      <c r="J3" s="38"/>
    </row>
    <row r="5" spans="1:10" x14ac:dyDescent="0.3">
      <c r="B5" s="27" t="s">
        <v>69</v>
      </c>
      <c r="C5" t="s">
        <v>75</v>
      </c>
    </row>
    <row r="6" spans="1:10" x14ac:dyDescent="0.3">
      <c r="B6" s="28" t="s">
        <v>24</v>
      </c>
      <c r="C6" s="29">
        <v>33.88697318007663</v>
      </c>
    </row>
    <row r="7" spans="1:10" x14ac:dyDescent="0.3">
      <c r="B7" s="28" t="s">
        <v>22</v>
      </c>
      <c r="C7" s="29">
        <v>32.301656920077974</v>
      </c>
    </row>
    <row r="8" spans="1:10" x14ac:dyDescent="0.3">
      <c r="B8" s="28" t="s">
        <v>26</v>
      </c>
      <c r="C8" s="29">
        <v>32.807189542483663</v>
      </c>
    </row>
    <row r="9" spans="1:10" x14ac:dyDescent="0.3">
      <c r="B9" s="28" t="s">
        <v>32</v>
      </c>
      <c r="C9" s="29">
        <v>31.276401564537156</v>
      </c>
    </row>
    <row r="10" spans="1:10" x14ac:dyDescent="0.3">
      <c r="B10" s="28" t="s">
        <v>18</v>
      </c>
      <c r="C10" s="29">
        <v>29.765981735159816</v>
      </c>
    </row>
    <row r="11" spans="1:10" x14ac:dyDescent="0.3">
      <c r="B11" s="28" t="s">
        <v>23</v>
      </c>
      <c r="C11" s="29">
        <v>31.260485651214129</v>
      </c>
    </row>
    <row r="12" spans="1:10" x14ac:dyDescent="0.3">
      <c r="B12" s="28" t="s">
        <v>16</v>
      </c>
      <c r="C12" s="29">
        <v>28.835190343546891</v>
      </c>
    </row>
    <row r="13" spans="1:10" x14ac:dyDescent="0.3">
      <c r="B13" s="28" t="s">
        <v>33</v>
      </c>
      <c r="C13" s="29">
        <v>37.303128371089535</v>
      </c>
    </row>
    <row r="14" spans="1:10" x14ac:dyDescent="0.3">
      <c r="B14" s="28" t="s">
        <v>15</v>
      </c>
      <c r="C14" s="29">
        <v>44.990867579908674</v>
      </c>
    </row>
    <row r="15" spans="1:10" x14ac:dyDescent="0.3">
      <c r="B15" s="28" t="s">
        <v>21</v>
      </c>
      <c r="C15" s="29">
        <v>28.877675840978593</v>
      </c>
    </row>
    <row r="16" spans="1:10" x14ac:dyDescent="0.3">
      <c r="B16" s="28" t="s">
        <v>70</v>
      </c>
      <c r="C16" s="29">
        <v>32.904913101604279</v>
      </c>
    </row>
  </sheetData>
  <sortState xmlns:xlrd2="http://schemas.microsoft.com/office/spreadsheetml/2017/richdata2" ref="B5:E28">
    <sortCondition descending="1" ref="E5"/>
  </sortState>
  <mergeCells count="1">
    <mergeCell ref="A1:J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93B8-C804-42E3-AE0E-5BE48BF225FA}">
  <dimension ref="A1:S303"/>
  <sheetViews>
    <sheetView topLeftCell="K1" workbookViewId="0">
      <selection activeCell="R3" sqref="R3"/>
    </sheetView>
  </sheetViews>
  <sheetFormatPr defaultRowHeight="14.4" x14ac:dyDescent="0.3"/>
  <cols>
    <col min="15" max="15" width="15.109375" bestFit="1" customWidth="1"/>
    <col min="16" max="16" width="11.5546875" bestFit="1" customWidth="1"/>
    <col min="17" max="17" width="20.21875" bestFit="1" customWidth="1"/>
    <col min="18" max="18" width="8" bestFit="1" customWidth="1"/>
  </cols>
  <sheetData>
    <row r="1" spans="1:19" x14ac:dyDescent="0.3">
      <c r="A1" s="37" t="s">
        <v>77</v>
      </c>
      <c r="B1" s="38"/>
      <c r="C1" s="38"/>
      <c r="D1" s="38"/>
      <c r="E1" s="38"/>
      <c r="F1" s="38"/>
      <c r="G1" s="38"/>
      <c r="H1" s="38"/>
      <c r="I1" s="38"/>
      <c r="J1" s="38"/>
      <c r="K1" s="38"/>
      <c r="L1" s="16"/>
      <c r="M1" s="16"/>
    </row>
    <row r="2" spans="1:19" x14ac:dyDescent="0.3">
      <c r="A2" s="38"/>
      <c r="B2" s="38"/>
      <c r="C2" s="38"/>
      <c r="D2" s="38"/>
      <c r="E2" s="38"/>
      <c r="F2" s="38"/>
      <c r="G2" s="38"/>
      <c r="H2" s="38"/>
      <c r="I2" s="38"/>
      <c r="J2" s="38"/>
      <c r="K2" s="38"/>
      <c r="L2" s="16"/>
      <c r="M2" s="16"/>
    </row>
    <row r="3" spans="1:19" x14ac:dyDescent="0.3">
      <c r="O3" s="11" t="s">
        <v>11</v>
      </c>
      <c r="P3" s="20" t="s">
        <v>12</v>
      </c>
      <c r="Q3" s="20" t="s">
        <v>0</v>
      </c>
      <c r="R3" s="21" t="s">
        <v>1</v>
      </c>
      <c r="S3" s="22" t="s">
        <v>49</v>
      </c>
    </row>
    <row r="4" spans="1:19" x14ac:dyDescent="0.3">
      <c r="O4" s="17" t="s">
        <v>40</v>
      </c>
      <c r="P4" s="17" t="s">
        <v>37</v>
      </c>
      <c r="Q4" s="17" t="s">
        <v>30</v>
      </c>
      <c r="R4" s="18">
        <v>1624</v>
      </c>
      <c r="S4" s="19">
        <v>114</v>
      </c>
    </row>
    <row r="5" spans="1:19" x14ac:dyDescent="0.3">
      <c r="O5" s="13" t="s">
        <v>8</v>
      </c>
      <c r="P5" s="13" t="s">
        <v>35</v>
      </c>
      <c r="Q5" s="13" t="s">
        <v>32</v>
      </c>
      <c r="R5" s="14">
        <v>6706</v>
      </c>
      <c r="S5" s="15">
        <v>459</v>
      </c>
    </row>
    <row r="6" spans="1:19" x14ac:dyDescent="0.3">
      <c r="O6" s="17" t="s">
        <v>9</v>
      </c>
      <c r="P6" s="17" t="s">
        <v>35</v>
      </c>
      <c r="Q6" s="17" t="s">
        <v>4</v>
      </c>
      <c r="R6" s="18">
        <v>959</v>
      </c>
      <c r="S6" s="19">
        <v>147</v>
      </c>
    </row>
    <row r="7" spans="1:19" x14ac:dyDescent="0.3">
      <c r="O7" s="13" t="s">
        <v>41</v>
      </c>
      <c r="P7" s="13" t="s">
        <v>36</v>
      </c>
      <c r="Q7" s="13" t="s">
        <v>18</v>
      </c>
      <c r="R7" s="14">
        <v>9632</v>
      </c>
      <c r="S7" s="15">
        <v>288</v>
      </c>
    </row>
    <row r="8" spans="1:19" x14ac:dyDescent="0.3">
      <c r="O8" s="17" t="s">
        <v>6</v>
      </c>
      <c r="P8" s="17" t="s">
        <v>39</v>
      </c>
      <c r="Q8" s="17" t="s">
        <v>25</v>
      </c>
      <c r="R8" s="18">
        <v>2100</v>
      </c>
      <c r="S8" s="19">
        <v>414</v>
      </c>
    </row>
    <row r="9" spans="1:19" x14ac:dyDescent="0.3">
      <c r="O9" s="13" t="s">
        <v>40</v>
      </c>
      <c r="P9" s="13" t="s">
        <v>35</v>
      </c>
      <c r="Q9" s="13" t="s">
        <v>33</v>
      </c>
      <c r="R9" s="14">
        <v>8869</v>
      </c>
      <c r="S9" s="15">
        <v>432</v>
      </c>
    </row>
    <row r="10" spans="1:19" x14ac:dyDescent="0.3">
      <c r="O10" s="17" t="s">
        <v>6</v>
      </c>
      <c r="P10" s="17" t="s">
        <v>38</v>
      </c>
      <c r="Q10" s="17" t="s">
        <v>31</v>
      </c>
      <c r="R10" s="18">
        <v>2681</v>
      </c>
      <c r="S10" s="19">
        <v>54</v>
      </c>
    </row>
    <row r="11" spans="1:19" x14ac:dyDescent="0.3">
      <c r="O11" s="13" t="s">
        <v>8</v>
      </c>
      <c r="P11" s="13" t="s">
        <v>35</v>
      </c>
      <c r="Q11" s="13" t="s">
        <v>22</v>
      </c>
      <c r="R11" s="14">
        <v>5012</v>
      </c>
      <c r="S11" s="15">
        <v>210</v>
      </c>
    </row>
    <row r="12" spans="1:19" x14ac:dyDescent="0.3">
      <c r="O12" s="17" t="s">
        <v>7</v>
      </c>
      <c r="P12" s="17" t="s">
        <v>38</v>
      </c>
      <c r="Q12" s="17" t="s">
        <v>14</v>
      </c>
      <c r="R12" s="18">
        <v>1281</v>
      </c>
      <c r="S12" s="19">
        <v>75</v>
      </c>
    </row>
    <row r="13" spans="1:19" x14ac:dyDescent="0.3">
      <c r="O13" s="13" t="s">
        <v>5</v>
      </c>
      <c r="P13" s="13" t="s">
        <v>37</v>
      </c>
      <c r="Q13" s="13" t="s">
        <v>14</v>
      </c>
      <c r="R13" s="14">
        <v>4991</v>
      </c>
      <c r="S13" s="15">
        <v>12</v>
      </c>
    </row>
    <row r="14" spans="1:19" x14ac:dyDescent="0.3">
      <c r="O14" s="17" t="s">
        <v>2</v>
      </c>
      <c r="P14" s="17" t="s">
        <v>39</v>
      </c>
      <c r="Q14" s="17" t="s">
        <v>25</v>
      </c>
      <c r="R14" s="18">
        <v>1785</v>
      </c>
      <c r="S14" s="19">
        <v>462</v>
      </c>
    </row>
    <row r="15" spans="1:19" x14ac:dyDescent="0.3">
      <c r="O15" s="13" t="s">
        <v>3</v>
      </c>
      <c r="P15" s="13" t="s">
        <v>37</v>
      </c>
      <c r="Q15" s="13" t="s">
        <v>17</v>
      </c>
      <c r="R15" s="14">
        <v>3983</v>
      </c>
      <c r="S15" s="15">
        <v>144</v>
      </c>
    </row>
    <row r="16" spans="1:19" x14ac:dyDescent="0.3">
      <c r="O16" s="17" t="s">
        <v>9</v>
      </c>
      <c r="P16" s="17" t="s">
        <v>38</v>
      </c>
      <c r="Q16" s="17" t="s">
        <v>16</v>
      </c>
      <c r="R16" s="18">
        <v>2646</v>
      </c>
      <c r="S16" s="19">
        <v>120</v>
      </c>
    </row>
    <row r="17" spans="15:19" x14ac:dyDescent="0.3">
      <c r="O17" s="13" t="s">
        <v>2</v>
      </c>
      <c r="P17" s="13" t="s">
        <v>34</v>
      </c>
      <c r="Q17" s="13" t="s">
        <v>13</v>
      </c>
      <c r="R17" s="14">
        <v>252</v>
      </c>
      <c r="S17" s="15">
        <v>54</v>
      </c>
    </row>
    <row r="18" spans="15:19" x14ac:dyDescent="0.3">
      <c r="O18" s="17" t="s">
        <v>3</v>
      </c>
      <c r="P18" s="17" t="s">
        <v>35</v>
      </c>
      <c r="Q18" s="17" t="s">
        <v>25</v>
      </c>
      <c r="R18" s="18">
        <v>2464</v>
      </c>
      <c r="S18" s="19">
        <v>234</v>
      </c>
    </row>
    <row r="19" spans="15:19" x14ac:dyDescent="0.3">
      <c r="O19" s="13" t="s">
        <v>3</v>
      </c>
      <c r="P19" s="13" t="s">
        <v>35</v>
      </c>
      <c r="Q19" s="13" t="s">
        <v>29</v>
      </c>
      <c r="R19" s="14">
        <v>2114</v>
      </c>
      <c r="S19" s="15">
        <v>66</v>
      </c>
    </row>
    <row r="20" spans="15:19" x14ac:dyDescent="0.3">
      <c r="O20" s="17" t="s">
        <v>6</v>
      </c>
      <c r="P20" s="17" t="s">
        <v>37</v>
      </c>
      <c r="Q20" s="17" t="s">
        <v>31</v>
      </c>
      <c r="R20" s="18">
        <v>7693</v>
      </c>
      <c r="S20" s="19">
        <v>87</v>
      </c>
    </row>
    <row r="21" spans="15:19" x14ac:dyDescent="0.3">
      <c r="O21" s="13" t="s">
        <v>5</v>
      </c>
      <c r="P21" s="13" t="s">
        <v>34</v>
      </c>
      <c r="Q21" s="13" t="s">
        <v>20</v>
      </c>
      <c r="R21" s="14">
        <v>15610</v>
      </c>
      <c r="S21" s="15">
        <v>339</v>
      </c>
    </row>
    <row r="22" spans="15:19" x14ac:dyDescent="0.3">
      <c r="O22" s="17" t="s">
        <v>41</v>
      </c>
      <c r="P22" s="17" t="s">
        <v>34</v>
      </c>
      <c r="Q22" s="17" t="s">
        <v>22</v>
      </c>
      <c r="R22" s="18">
        <v>336</v>
      </c>
      <c r="S22" s="19">
        <v>144</v>
      </c>
    </row>
    <row r="23" spans="15:19" x14ac:dyDescent="0.3">
      <c r="O23" s="13" t="s">
        <v>2</v>
      </c>
      <c r="P23" s="13" t="s">
        <v>39</v>
      </c>
      <c r="Q23" s="13" t="s">
        <v>20</v>
      </c>
      <c r="R23" s="14">
        <v>9443</v>
      </c>
      <c r="S23" s="15">
        <v>162</v>
      </c>
    </row>
    <row r="24" spans="15:19" x14ac:dyDescent="0.3">
      <c r="O24" s="17" t="s">
        <v>9</v>
      </c>
      <c r="P24" s="17" t="s">
        <v>34</v>
      </c>
      <c r="Q24" s="17" t="s">
        <v>23</v>
      </c>
      <c r="R24" s="18">
        <v>8155</v>
      </c>
      <c r="S24" s="19">
        <v>90</v>
      </c>
    </row>
    <row r="25" spans="15:19" x14ac:dyDescent="0.3">
      <c r="O25" s="13" t="s">
        <v>8</v>
      </c>
      <c r="P25" s="13" t="s">
        <v>38</v>
      </c>
      <c r="Q25" s="13" t="s">
        <v>23</v>
      </c>
      <c r="R25" s="14">
        <v>1701</v>
      </c>
      <c r="S25" s="15">
        <v>234</v>
      </c>
    </row>
    <row r="26" spans="15:19" x14ac:dyDescent="0.3">
      <c r="O26" s="17" t="s">
        <v>10</v>
      </c>
      <c r="P26" s="17" t="s">
        <v>38</v>
      </c>
      <c r="Q26" s="17" t="s">
        <v>22</v>
      </c>
      <c r="R26" s="18">
        <v>2205</v>
      </c>
      <c r="S26" s="19">
        <v>141</v>
      </c>
    </row>
    <row r="27" spans="15:19" x14ac:dyDescent="0.3">
      <c r="O27" s="13" t="s">
        <v>8</v>
      </c>
      <c r="P27" s="13" t="s">
        <v>37</v>
      </c>
      <c r="Q27" s="13" t="s">
        <v>19</v>
      </c>
      <c r="R27" s="14">
        <v>1771</v>
      </c>
      <c r="S27" s="15">
        <v>204</v>
      </c>
    </row>
    <row r="28" spans="15:19" x14ac:dyDescent="0.3">
      <c r="O28" s="17" t="s">
        <v>41</v>
      </c>
      <c r="P28" s="17" t="s">
        <v>35</v>
      </c>
      <c r="Q28" s="17" t="s">
        <v>15</v>
      </c>
      <c r="R28" s="18">
        <v>2114</v>
      </c>
      <c r="S28" s="19">
        <v>186</v>
      </c>
    </row>
    <row r="29" spans="15:19" x14ac:dyDescent="0.3">
      <c r="O29" s="13" t="s">
        <v>41</v>
      </c>
      <c r="P29" s="13" t="s">
        <v>36</v>
      </c>
      <c r="Q29" s="13" t="s">
        <v>13</v>
      </c>
      <c r="R29" s="14">
        <v>10311</v>
      </c>
      <c r="S29" s="15">
        <v>231</v>
      </c>
    </row>
    <row r="30" spans="15:19" x14ac:dyDescent="0.3">
      <c r="O30" s="17" t="s">
        <v>3</v>
      </c>
      <c r="P30" s="17" t="s">
        <v>39</v>
      </c>
      <c r="Q30" s="17" t="s">
        <v>16</v>
      </c>
      <c r="R30" s="18">
        <v>21</v>
      </c>
      <c r="S30" s="19">
        <v>168</v>
      </c>
    </row>
    <row r="31" spans="15:19" x14ac:dyDescent="0.3">
      <c r="O31" s="13" t="s">
        <v>10</v>
      </c>
      <c r="P31" s="13" t="s">
        <v>35</v>
      </c>
      <c r="Q31" s="13" t="s">
        <v>20</v>
      </c>
      <c r="R31" s="14">
        <v>1974</v>
      </c>
      <c r="S31" s="15">
        <v>195</v>
      </c>
    </row>
    <row r="32" spans="15:19" x14ac:dyDescent="0.3">
      <c r="O32" s="17" t="s">
        <v>5</v>
      </c>
      <c r="P32" s="17" t="s">
        <v>36</v>
      </c>
      <c r="Q32" s="17" t="s">
        <v>23</v>
      </c>
      <c r="R32" s="18">
        <v>6314</v>
      </c>
      <c r="S32" s="19">
        <v>15</v>
      </c>
    </row>
    <row r="33" spans="15:19" x14ac:dyDescent="0.3">
      <c r="O33" s="13" t="s">
        <v>10</v>
      </c>
      <c r="P33" s="13" t="s">
        <v>37</v>
      </c>
      <c r="Q33" s="13" t="s">
        <v>23</v>
      </c>
      <c r="R33" s="14">
        <v>4683</v>
      </c>
      <c r="S33" s="15">
        <v>30</v>
      </c>
    </row>
    <row r="34" spans="15:19" x14ac:dyDescent="0.3">
      <c r="O34" s="17" t="s">
        <v>41</v>
      </c>
      <c r="P34" s="17" t="s">
        <v>37</v>
      </c>
      <c r="Q34" s="17" t="s">
        <v>24</v>
      </c>
      <c r="R34" s="18">
        <v>6398</v>
      </c>
      <c r="S34" s="19">
        <v>102</v>
      </c>
    </row>
    <row r="35" spans="15:19" x14ac:dyDescent="0.3">
      <c r="O35" s="13" t="s">
        <v>2</v>
      </c>
      <c r="P35" s="13" t="s">
        <v>35</v>
      </c>
      <c r="Q35" s="13" t="s">
        <v>19</v>
      </c>
      <c r="R35" s="14">
        <v>553</v>
      </c>
      <c r="S35" s="15">
        <v>15</v>
      </c>
    </row>
    <row r="36" spans="15:19" x14ac:dyDescent="0.3">
      <c r="O36" s="17" t="s">
        <v>8</v>
      </c>
      <c r="P36" s="17" t="s">
        <v>39</v>
      </c>
      <c r="Q36" s="17" t="s">
        <v>30</v>
      </c>
      <c r="R36" s="18">
        <v>7021</v>
      </c>
      <c r="S36" s="19">
        <v>183</v>
      </c>
    </row>
    <row r="37" spans="15:19" x14ac:dyDescent="0.3">
      <c r="O37" s="13" t="s">
        <v>40</v>
      </c>
      <c r="P37" s="13" t="s">
        <v>39</v>
      </c>
      <c r="Q37" s="13" t="s">
        <v>22</v>
      </c>
      <c r="R37" s="14">
        <v>5817</v>
      </c>
      <c r="S37" s="15">
        <v>12</v>
      </c>
    </row>
    <row r="38" spans="15:19" x14ac:dyDescent="0.3">
      <c r="O38" s="17" t="s">
        <v>41</v>
      </c>
      <c r="P38" s="17" t="s">
        <v>39</v>
      </c>
      <c r="Q38" s="17" t="s">
        <v>14</v>
      </c>
      <c r="R38" s="18">
        <v>3976</v>
      </c>
      <c r="S38" s="19">
        <v>72</v>
      </c>
    </row>
    <row r="39" spans="15:19" x14ac:dyDescent="0.3">
      <c r="O39" s="13" t="s">
        <v>6</v>
      </c>
      <c r="P39" s="13" t="s">
        <v>38</v>
      </c>
      <c r="Q39" s="13" t="s">
        <v>27</v>
      </c>
      <c r="R39" s="14">
        <v>1134</v>
      </c>
      <c r="S39" s="15">
        <v>282</v>
      </c>
    </row>
    <row r="40" spans="15:19" x14ac:dyDescent="0.3">
      <c r="O40" s="17" t="s">
        <v>2</v>
      </c>
      <c r="P40" s="17" t="s">
        <v>39</v>
      </c>
      <c r="Q40" s="17" t="s">
        <v>28</v>
      </c>
      <c r="R40" s="18">
        <v>6027</v>
      </c>
      <c r="S40" s="19">
        <v>144</v>
      </c>
    </row>
    <row r="41" spans="15:19" x14ac:dyDescent="0.3">
      <c r="O41" s="13" t="s">
        <v>6</v>
      </c>
      <c r="P41" s="13" t="s">
        <v>37</v>
      </c>
      <c r="Q41" s="13" t="s">
        <v>16</v>
      </c>
      <c r="R41" s="14">
        <v>1904</v>
      </c>
      <c r="S41" s="15">
        <v>405</v>
      </c>
    </row>
    <row r="42" spans="15:19" x14ac:dyDescent="0.3">
      <c r="O42" s="17" t="s">
        <v>7</v>
      </c>
      <c r="P42" s="17" t="s">
        <v>34</v>
      </c>
      <c r="Q42" s="17" t="s">
        <v>32</v>
      </c>
      <c r="R42" s="18">
        <v>3262</v>
      </c>
      <c r="S42" s="19">
        <v>75</v>
      </c>
    </row>
    <row r="43" spans="15:19" x14ac:dyDescent="0.3">
      <c r="O43" s="13" t="s">
        <v>40</v>
      </c>
      <c r="P43" s="13" t="s">
        <v>34</v>
      </c>
      <c r="Q43" s="13" t="s">
        <v>27</v>
      </c>
      <c r="R43" s="14">
        <v>2289</v>
      </c>
      <c r="S43" s="15">
        <v>135</v>
      </c>
    </row>
    <row r="44" spans="15:19" x14ac:dyDescent="0.3">
      <c r="O44" s="17" t="s">
        <v>5</v>
      </c>
      <c r="P44" s="17" t="s">
        <v>34</v>
      </c>
      <c r="Q44" s="17" t="s">
        <v>27</v>
      </c>
      <c r="R44" s="18">
        <v>6986</v>
      </c>
      <c r="S44" s="19">
        <v>21</v>
      </c>
    </row>
    <row r="45" spans="15:19" x14ac:dyDescent="0.3">
      <c r="O45" s="13" t="s">
        <v>2</v>
      </c>
      <c r="P45" s="13" t="s">
        <v>38</v>
      </c>
      <c r="Q45" s="13" t="s">
        <v>23</v>
      </c>
      <c r="R45" s="14">
        <v>4417</v>
      </c>
      <c r="S45" s="15">
        <v>153</v>
      </c>
    </row>
    <row r="46" spans="15:19" x14ac:dyDescent="0.3">
      <c r="O46" s="17" t="s">
        <v>6</v>
      </c>
      <c r="P46" s="17" t="s">
        <v>34</v>
      </c>
      <c r="Q46" s="17" t="s">
        <v>15</v>
      </c>
      <c r="R46" s="18">
        <v>1442</v>
      </c>
      <c r="S46" s="19">
        <v>15</v>
      </c>
    </row>
    <row r="47" spans="15:19" x14ac:dyDescent="0.3">
      <c r="O47" s="13" t="s">
        <v>3</v>
      </c>
      <c r="P47" s="13" t="s">
        <v>35</v>
      </c>
      <c r="Q47" s="13" t="s">
        <v>14</v>
      </c>
      <c r="R47" s="14">
        <v>2415</v>
      </c>
      <c r="S47" s="15">
        <v>255</v>
      </c>
    </row>
    <row r="48" spans="15:19" x14ac:dyDescent="0.3">
      <c r="O48" s="17" t="s">
        <v>2</v>
      </c>
      <c r="P48" s="17" t="s">
        <v>37</v>
      </c>
      <c r="Q48" s="17" t="s">
        <v>19</v>
      </c>
      <c r="R48" s="18">
        <v>238</v>
      </c>
      <c r="S48" s="19">
        <v>18</v>
      </c>
    </row>
    <row r="49" spans="15:19" x14ac:dyDescent="0.3">
      <c r="O49" s="13" t="s">
        <v>6</v>
      </c>
      <c r="P49" s="13" t="s">
        <v>37</v>
      </c>
      <c r="Q49" s="13" t="s">
        <v>23</v>
      </c>
      <c r="R49" s="14">
        <v>4949</v>
      </c>
      <c r="S49" s="15">
        <v>189</v>
      </c>
    </row>
    <row r="50" spans="15:19" x14ac:dyDescent="0.3">
      <c r="O50" s="17" t="s">
        <v>5</v>
      </c>
      <c r="P50" s="17" t="s">
        <v>38</v>
      </c>
      <c r="Q50" s="17" t="s">
        <v>32</v>
      </c>
      <c r="R50" s="18">
        <v>5075</v>
      </c>
      <c r="S50" s="19">
        <v>21</v>
      </c>
    </row>
    <row r="51" spans="15:19" x14ac:dyDescent="0.3">
      <c r="O51" s="13" t="s">
        <v>3</v>
      </c>
      <c r="P51" s="13" t="s">
        <v>36</v>
      </c>
      <c r="Q51" s="13" t="s">
        <v>16</v>
      </c>
      <c r="R51" s="14">
        <v>9198</v>
      </c>
      <c r="S51" s="15">
        <v>36</v>
      </c>
    </row>
    <row r="52" spans="15:19" x14ac:dyDescent="0.3">
      <c r="O52" s="17" t="s">
        <v>6</v>
      </c>
      <c r="P52" s="17" t="s">
        <v>34</v>
      </c>
      <c r="Q52" s="17" t="s">
        <v>29</v>
      </c>
      <c r="R52" s="18">
        <v>3339</v>
      </c>
      <c r="S52" s="19">
        <v>75</v>
      </c>
    </row>
    <row r="53" spans="15:19" x14ac:dyDescent="0.3">
      <c r="O53" s="13" t="s">
        <v>40</v>
      </c>
      <c r="P53" s="13" t="s">
        <v>34</v>
      </c>
      <c r="Q53" s="13" t="s">
        <v>17</v>
      </c>
      <c r="R53" s="14">
        <v>5019</v>
      </c>
      <c r="S53" s="15">
        <v>156</v>
      </c>
    </row>
    <row r="54" spans="15:19" x14ac:dyDescent="0.3">
      <c r="O54" s="17" t="s">
        <v>5</v>
      </c>
      <c r="P54" s="17" t="s">
        <v>36</v>
      </c>
      <c r="Q54" s="17" t="s">
        <v>16</v>
      </c>
      <c r="R54" s="18">
        <v>16184</v>
      </c>
      <c r="S54" s="19">
        <v>39</v>
      </c>
    </row>
    <row r="55" spans="15:19" x14ac:dyDescent="0.3">
      <c r="O55" s="13" t="s">
        <v>6</v>
      </c>
      <c r="P55" s="13" t="s">
        <v>36</v>
      </c>
      <c r="Q55" s="13" t="s">
        <v>21</v>
      </c>
      <c r="R55" s="14">
        <v>497</v>
      </c>
      <c r="S55" s="15">
        <v>63</v>
      </c>
    </row>
    <row r="56" spans="15:19" x14ac:dyDescent="0.3">
      <c r="O56" s="17" t="s">
        <v>2</v>
      </c>
      <c r="P56" s="17" t="s">
        <v>36</v>
      </c>
      <c r="Q56" s="17" t="s">
        <v>29</v>
      </c>
      <c r="R56" s="18">
        <v>8211</v>
      </c>
      <c r="S56" s="19">
        <v>75</v>
      </c>
    </row>
    <row r="57" spans="15:19" x14ac:dyDescent="0.3">
      <c r="O57" s="13" t="s">
        <v>2</v>
      </c>
      <c r="P57" s="13" t="s">
        <v>38</v>
      </c>
      <c r="Q57" s="13" t="s">
        <v>28</v>
      </c>
      <c r="R57" s="14">
        <v>6580</v>
      </c>
      <c r="S57" s="15">
        <v>183</v>
      </c>
    </row>
    <row r="58" spans="15:19" x14ac:dyDescent="0.3">
      <c r="O58" s="17" t="s">
        <v>41</v>
      </c>
      <c r="P58" s="17" t="s">
        <v>35</v>
      </c>
      <c r="Q58" s="17" t="s">
        <v>13</v>
      </c>
      <c r="R58" s="18">
        <v>4760</v>
      </c>
      <c r="S58" s="19">
        <v>69</v>
      </c>
    </row>
    <row r="59" spans="15:19" x14ac:dyDescent="0.3">
      <c r="O59" s="13" t="s">
        <v>40</v>
      </c>
      <c r="P59" s="13" t="s">
        <v>36</v>
      </c>
      <c r="Q59" s="13" t="s">
        <v>25</v>
      </c>
      <c r="R59" s="14">
        <v>5439</v>
      </c>
      <c r="S59" s="15">
        <v>30</v>
      </c>
    </row>
    <row r="60" spans="15:19" x14ac:dyDescent="0.3">
      <c r="O60" s="17" t="s">
        <v>41</v>
      </c>
      <c r="P60" s="17" t="s">
        <v>34</v>
      </c>
      <c r="Q60" s="17" t="s">
        <v>17</v>
      </c>
      <c r="R60" s="18">
        <v>1463</v>
      </c>
      <c r="S60" s="19">
        <v>39</v>
      </c>
    </row>
    <row r="61" spans="15:19" x14ac:dyDescent="0.3">
      <c r="O61" s="13" t="s">
        <v>3</v>
      </c>
      <c r="P61" s="13" t="s">
        <v>34</v>
      </c>
      <c r="Q61" s="13" t="s">
        <v>32</v>
      </c>
      <c r="R61" s="14">
        <v>7777</v>
      </c>
      <c r="S61" s="15">
        <v>504</v>
      </c>
    </row>
    <row r="62" spans="15:19" x14ac:dyDescent="0.3">
      <c r="O62" s="17" t="s">
        <v>9</v>
      </c>
      <c r="P62" s="17" t="s">
        <v>37</v>
      </c>
      <c r="Q62" s="17" t="s">
        <v>29</v>
      </c>
      <c r="R62" s="18">
        <v>1085</v>
      </c>
      <c r="S62" s="19">
        <v>273</v>
      </c>
    </row>
    <row r="63" spans="15:19" x14ac:dyDescent="0.3">
      <c r="O63" s="13" t="s">
        <v>5</v>
      </c>
      <c r="P63" s="13" t="s">
        <v>37</v>
      </c>
      <c r="Q63" s="13" t="s">
        <v>31</v>
      </c>
      <c r="R63" s="14">
        <v>182</v>
      </c>
      <c r="S63" s="15">
        <v>48</v>
      </c>
    </row>
    <row r="64" spans="15:19" x14ac:dyDescent="0.3">
      <c r="O64" s="17" t="s">
        <v>6</v>
      </c>
      <c r="P64" s="17" t="s">
        <v>34</v>
      </c>
      <c r="Q64" s="17" t="s">
        <v>27</v>
      </c>
      <c r="R64" s="18">
        <v>4242</v>
      </c>
      <c r="S64" s="19">
        <v>207</v>
      </c>
    </row>
    <row r="65" spans="15:19" x14ac:dyDescent="0.3">
      <c r="O65" s="13" t="s">
        <v>6</v>
      </c>
      <c r="P65" s="13" t="s">
        <v>36</v>
      </c>
      <c r="Q65" s="13" t="s">
        <v>32</v>
      </c>
      <c r="R65" s="14">
        <v>6118</v>
      </c>
      <c r="S65" s="15">
        <v>9</v>
      </c>
    </row>
    <row r="66" spans="15:19" x14ac:dyDescent="0.3">
      <c r="O66" s="17" t="s">
        <v>10</v>
      </c>
      <c r="P66" s="17" t="s">
        <v>36</v>
      </c>
      <c r="Q66" s="17" t="s">
        <v>23</v>
      </c>
      <c r="R66" s="18">
        <v>2317</v>
      </c>
      <c r="S66" s="19">
        <v>261</v>
      </c>
    </row>
    <row r="67" spans="15:19" x14ac:dyDescent="0.3">
      <c r="O67" s="13" t="s">
        <v>6</v>
      </c>
      <c r="P67" s="13" t="s">
        <v>38</v>
      </c>
      <c r="Q67" s="13" t="s">
        <v>16</v>
      </c>
      <c r="R67" s="14">
        <v>938</v>
      </c>
      <c r="S67" s="15">
        <v>6</v>
      </c>
    </row>
    <row r="68" spans="15:19" x14ac:dyDescent="0.3">
      <c r="O68" s="17" t="s">
        <v>8</v>
      </c>
      <c r="P68" s="17" t="s">
        <v>37</v>
      </c>
      <c r="Q68" s="17" t="s">
        <v>15</v>
      </c>
      <c r="R68" s="18">
        <v>9709</v>
      </c>
      <c r="S68" s="19">
        <v>30</v>
      </c>
    </row>
    <row r="69" spans="15:19" x14ac:dyDescent="0.3">
      <c r="O69" s="13" t="s">
        <v>7</v>
      </c>
      <c r="P69" s="13" t="s">
        <v>34</v>
      </c>
      <c r="Q69" s="13" t="s">
        <v>20</v>
      </c>
      <c r="R69" s="14">
        <v>2205</v>
      </c>
      <c r="S69" s="15">
        <v>138</v>
      </c>
    </row>
    <row r="70" spans="15:19" x14ac:dyDescent="0.3">
      <c r="O70" s="17" t="s">
        <v>7</v>
      </c>
      <c r="P70" s="17" t="s">
        <v>37</v>
      </c>
      <c r="Q70" s="17" t="s">
        <v>17</v>
      </c>
      <c r="R70" s="18">
        <v>4487</v>
      </c>
      <c r="S70" s="19">
        <v>111</v>
      </c>
    </row>
    <row r="71" spans="15:19" x14ac:dyDescent="0.3">
      <c r="O71" s="13" t="s">
        <v>5</v>
      </c>
      <c r="P71" s="13" t="s">
        <v>35</v>
      </c>
      <c r="Q71" s="13" t="s">
        <v>18</v>
      </c>
      <c r="R71" s="14">
        <v>2415</v>
      </c>
      <c r="S71" s="15">
        <v>15</v>
      </c>
    </row>
    <row r="72" spans="15:19" x14ac:dyDescent="0.3">
      <c r="O72" s="17" t="s">
        <v>40</v>
      </c>
      <c r="P72" s="17" t="s">
        <v>34</v>
      </c>
      <c r="Q72" s="17" t="s">
        <v>19</v>
      </c>
      <c r="R72" s="18">
        <v>4018</v>
      </c>
      <c r="S72" s="19">
        <v>162</v>
      </c>
    </row>
    <row r="73" spans="15:19" x14ac:dyDescent="0.3">
      <c r="O73" s="13" t="s">
        <v>5</v>
      </c>
      <c r="P73" s="13" t="s">
        <v>34</v>
      </c>
      <c r="Q73" s="13" t="s">
        <v>19</v>
      </c>
      <c r="R73" s="14">
        <v>861</v>
      </c>
      <c r="S73" s="15">
        <v>195</v>
      </c>
    </row>
    <row r="74" spans="15:19" x14ac:dyDescent="0.3">
      <c r="O74" s="17" t="s">
        <v>10</v>
      </c>
      <c r="P74" s="17" t="s">
        <v>38</v>
      </c>
      <c r="Q74" s="17" t="s">
        <v>14</v>
      </c>
      <c r="R74" s="18">
        <v>5586</v>
      </c>
      <c r="S74" s="19">
        <v>525</v>
      </c>
    </row>
    <row r="75" spans="15:19" x14ac:dyDescent="0.3">
      <c r="O75" s="13" t="s">
        <v>7</v>
      </c>
      <c r="P75" s="13" t="s">
        <v>34</v>
      </c>
      <c r="Q75" s="13" t="s">
        <v>33</v>
      </c>
      <c r="R75" s="14">
        <v>2226</v>
      </c>
      <c r="S75" s="15">
        <v>48</v>
      </c>
    </row>
    <row r="76" spans="15:19" x14ac:dyDescent="0.3">
      <c r="O76" s="17" t="s">
        <v>9</v>
      </c>
      <c r="P76" s="17" t="s">
        <v>34</v>
      </c>
      <c r="Q76" s="17" t="s">
        <v>28</v>
      </c>
      <c r="R76" s="18">
        <v>14329</v>
      </c>
      <c r="S76" s="19">
        <v>150</v>
      </c>
    </row>
    <row r="77" spans="15:19" x14ac:dyDescent="0.3">
      <c r="O77" s="13" t="s">
        <v>9</v>
      </c>
      <c r="P77" s="13" t="s">
        <v>34</v>
      </c>
      <c r="Q77" s="13" t="s">
        <v>20</v>
      </c>
      <c r="R77" s="14">
        <v>8463</v>
      </c>
      <c r="S77" s="15">
        <v>492</v>
      </c>
    </row>
    <row r="78" spans="15:19" x14ac:dyDescent="0.3">
      <c r="O78" s="17" t="s">
        <v>5</v>
      </c>
      <c r="P78" s="17" t="s">
        <v>34</v>
      </c>
      <c r="Q78" s="17" t="s">
        <v>29</v>
      </c>
      <c r="R78" s="18">
        <v>2891</v>
      </c>
      <c r="S78" s="19">
        <v>102</v>
      </c>
    </row>
    <row r="79" spans="15:19" x14ac:dyDescent="0.3">
      <c r="O79" s="13" t="s">
        <v>3</v>
      </c>
      <c r="P79" s="13" t="s">
        <v>36</v>
      </c>
      <c r="Q79" s="13" t="s">
        <v>23</v>
      </c>
      <c r="R79" s="14">
        <v>3773</v>
      </c>
      <c r="S79" s="15">
        <v>165</v>
      </c>
    </row>
    <row r="80" spans="15:19" x14ac:dyDescent="0.3">
      <c r="O80" s="17" t="s">
        <v>41</v>
      </c>
      <c r="P80" s="17" t="s">
        <v>36</v>
      </c>
      <c r="Q80" s="17" t="s">
        <v>28</v>
      </c>
      <c r="R80" s="18">
        <v>854</v>
      </c>
      <c r="S80" s="19">
        <v>309</v>
      </c>
    </row>
    <row r="81" spans="15:19" x14ac:dyDescent="0.3">
      <c r="O81" s="13" t="s">
        <v>6</v>
      </c>
      <c r="P81" s="13" t="s">
        <v>36</v>
      </c>
      <c r="Q81" s="13" t="s">
        <v>17</v>
      </c>
      <c r="R81" s="14">
        <v>4970</v>
      </c>
      <c r="S81" s="15">
        <v>156</v>
      </c>
    </row>
    <row r="82" spans="15:19" x14ac:dyDescent="0.3">
      <c r="O82" s="17" t="s">
        <v>9</v>
      </c>
      <c r="P82" s="17" t="s">
        <v>35</v>
      </c>
      <c r="Q82" s="17" t="s">
        <v>26</v>
      </c>
      <c r="R82" s="18">
        <v>98</v>
      </c>
      <c r="S82" s="19">
        <v>159</v>
      </c>
    </row>
    <row r="83" spans="15:19" x14ac:dyDescent="0.3">
      <c r="O83" s="13" t="s">
        <v>5</v>
      </c>
      <c r="P83" s="13" t="s">
        <v>35</v>
      </c>
      <c r="Q83" s="13" t="s">
        <v>15</v>
      </c>
      <c r="R83" s="14">
        <v>13391</v>
      </c>
      <c r="S83" s="15">
        <v>201</v>
      </c>
    </row>
    <row r="84" spans="15:19" x14ac:dyDescent="0.3">
      <c r="O84" s="17" t="s">
        <v>8</v>
      </c>
      <c r="P84" s="17" t="s">
        <v>39</v>
      </c>
      <c r="Q84" s="17" t="s">
        <v>31</v>
      </c>
      <c r="R84" s="18">
        <v>8890</v>
      </c>
      <c r="S84" s="19">
        <v>210</v>
      </c>
    </row>
    <row r="85" spans="15:19" x14ac:dyDescent="0.3">
      <c r="O85" s="13" t="s">
        <v>2</v>
      </c>
      <c r="P85" s="13" t="s">
        <v>38</v>
      </c>
      <c r="Q85" s="13" t="s">
        <v>13</v>
      </c>
      <c r="R85" s="14">
        <v>56</v>
      </c>
      <c r="S85" s="15">
        <v>51</v>
      </c>
    </row>
    <row r="86" spans="15:19" x14ac:dyDescent="0.3">
      <c r="O86" s="17" t="s">
        <v>3</v>
      </c>
      <c r="P86" s="17" t="s">
        <v>36</v>
      </c>
      <c r="Q86" s="17" t="s">
        <v>25</v>
      </c>
      <c r="R86" s="18">
        <v>3339</v>
      </c>
      <c r="S86" s="19">
        <v>39</v>
      </c>
    </row>
    <row r="87" spans="15:19" x14ac:dyDescent="0.3">
      <c r="O87" s="13" t="s">
        <v>10</v>
      </c>
      <c r="P87" s="13" t="s">
        <v>35</v>
      </c>
      <c r="Q87" s="13" t="s">
        <v>18</v>
      </c>
      <c r="R87" s="14">
        <v>3808</v>
      </c>
      <c r="S87" s="15">
        <v>279</v>
      </c>
    </row>
    <row r="88" spans="15:19" x14ac:dyDescent="0.3">
      <c r="O88" s="17" t="s">
        <v>10</v>
      </c>
      <c r="P88" s="17" t="s">
        <v>38</v>
      </c>
      <c r="Q88" s="17" t="s">
        <v>13</v>
      </c>
      <c r="R88" s="18">
        <v>63</v>
      </c>
      <c r="S88" s="19">
        <v>123</v>
      </c>
    </row>
    <row r="89" spans="15:19" x14ac:dyDescent="0.3">
      <c r="O89" s="13" t="s">
        <v>2</v>
      </c>
      <c r="P89" s="13" t="s">
        <v>39</v>
      </c>
      <c r="Q89" s="13" t="s">
        <v>27</v>
      </c>
      <c r="R89" s="14">
        <v>7812</v>
      </c>
      <c r="S89" s="15">
        <v>81</v>
      </c>
    </row>
    <row r="90" spans="15:19" x14ac:dyDescent="0.3">
      <c r="O90" s="17" t="s">
        <v>40</v>
      </c>
      <c r="P90" s="17" t="s">
        <v>37</v>
      </c>
      <c r="Q90" s="17" t="s">
        <v>19</v>
      </c>
      <c r="R90" s="18">
        <v>7693</v>
      </c>
      <c r="S90" s="19">
        <v>21</v>
      </c>
    </row>
    <row r="91" spans="15:19" x14ac:dyDescent="0.3">
      <c r="O91" s="13" t="s">
        <v>3</v>
      </c>
      <c r="P91" s="13" t="s">
        <v>36</v>
      </c>
      <c r="Q91" s="13" t="s">
        <v>28</v>
      </c>
      <c r="R91" s="14">
        <v>973</v>
      </c>
      <c r="S91" s="15">
        <v>162</v>
      </c>
    </row>
    <row r="92" spans="15:19" x14ac:dyDescent="0.3">
      <c r="O92" s="17" t="s">
        <v>10</v>
      </c>
      <c r="P92" s="17" t="s">
        <v>35</v>
      </c>
      <c r="Q92" s="17" t="s">
        <v>21</v>
      </c>
      <c r="R92" s="18">
        <v>567</v>
      </c>
      <c r="S92" s="19">
        <v>228</v>
      </c>
    </row>
    <row r="93" spans="15:19" x14ac:dyDescent="0.3">
      <c r="O93" s="13" t="s">
        <v>10</v>
      </c>
      <c r="P93" s="13" t="s">
        <v>36</v>
      </c>
      <c r="Q93" s="13" t="s">
        <v>29</v>
      </c>
      <c r="R93" s="14">
        <v>2471</v>
      </c>
      <c r="S93" s="15">
        <v>342</v>
      </c>
    </row>
    <row r="94" spans="15:19" x14ac:dyDescent="0.3">
      <c r="O94" s="17" t="s">
        <v>5</v>
      </c>
      <c r="P94" s="17" t="s">
        <v>38</v>
      </c>
      <c r="Q94" s="17" t="s">
        <v>13</v>
      </c>
      <c r="R94" s="18">
        <v>7189</v>
      </c>
      <c r="S94" s="19">
        <v>54</v>
      </c>
    </row>
    <row r="95" spans="15:19" x14ac:dyDescent="0.3">
      <c r="O95" s="13" t="s">
        <v>41</v>
      </c>
      <c r="P95" s="13" t="s">
        <v>35</v>
      </c>
      <c r="Q95" s="13" t="s">
        <v>28</v>
      </c>
      <c r="R95" s="14">
        <v>7455</v>
      </c>
      <c r="S95" s="15">
        <v>216</v>
      </c>
    </row>
    <row r="96" spans="15:19" x14ac:dyDescent="0.3">
      <c r="O96" s="17" t="s">
        <v>3</v>
      </c>
      <c r="P96" s="17" t="s">
        <v>34</v>
      </c>
      <c r="Q96" s="17" t="s">
        <v>26</v>
      </c>
      <c r="R96" s="18">
        <v>3108</v>
      </c>
      <c r="S96" s="19">
        <v>54</v>
      </c>
    </row>
    <row r="97" spans="15:19" x14ac:dyDescent="0.3">
      <c r="O97" s="13" t="s">
        <v>6</v>
      </c>
      <c r="P97" s="13" t="s">
        <v>38</v>
      </c>
      <c r="Q97" s="13" t="s">
        <v>25</v>
      </c>
      <c r="R97" s="14">
        <v>469</v>
      </c>
      <c r="S97" s="15">
        <v>75</v>
      </c>
    </row>
    <row r="98" spans="15:19" x14ac:dyDescent="0.3">
      <c r="O98" s="17" t="s">
        <v>9</v>
      </c>
      <c r="P98" s="17" t="s">
        <v>37</v>
      </c>
      <c r="Q98" s="17" t="s">
        <v>23</v>
      </c>
      <c r="R98" s="18">
        <v>2737</v>
      </c>
      <c r="S98" s="19">
        <v>93</v>
      </c>
    </row>
    <row r="99" spans="15:19" x14ac:dyDescent="0.3">
      <c r="O99" s="13" t="s">
        <v>9</v>
      </c>
      <c r="P99" s="13" t="s">
        <v>37</v>
      </c>
      <c r="Q99" s="13" t="s">
        <v>25</v>
      </c>
      <c r="R99" s="14">
        <v>4305</v>
      </c>
      <c r="S99" s="15">
        <v>156</v>
      </c>
    </row>
    <row r="100" spans="15:19" x14ac:dyDescent="0.3">
      <c r="O100" s="17" t="s">
        <v>9</v>
      </c>
      <c r="P100" s="17" t="s">
        <v>38</v>
      </c>
      <c r="Q100" s="17" t="s">
        <v>17</v>
      </c>
      <c r="R100" s="18">
        <v>2408</v>
      </c>
      <c r="S100" s="19">
        <v>9</v>
      </c>
    </row>
    <row r="101" spans="15:19" x14ac:dyDescent="0.3">
      <c r="O101" s="13" t="s">
        <v>3</v>
      </c>
      <c r="P101" s="13" t="s">
        <v>36</v>
      </c>
      <c r="Q101" s="13" t="s">
        <v>19</v>
      </c>
      <c r="R101" s="14">
        <v>1281</v>
      </c>
      <c r="S101" s="15">
        <v>18</v>
      </c>
    </row>
    <row r="102" spans="15:19" x14ac:dyDescent="0.3">
      <c r="O102" s="17" t="s">
        <v>40</v>
      </c>
      <c r="P102" s="17" t="s">
        <v>35</v>
      </c>
      <c r="Q102" s="17" t="s">
        <v>32</v>
      </c>
      <c r="R102" s="18">
        <v>12348</v>
      </c>
      <c r="S102" s="19">
        <v>234</v>
      </c>
    </row>
    <row r="103" spans="15:19" x14ac:dyDescent="0.3">
      <c r="O103" s="13" t="s">
        <v>3</v>
      </c>
      <c r="P103" s="13" t="s">
        <v>34</v>
      </c>
      <c r="Q103" s="13" t="s">
        <v>28</v>
      </c>
      <c r="R103" s="14">
        <v>3689</v>
      </c>
      <c r="S103" s="15">
        <v>312</v>
      </c>
    </row>
    <row r="104" spans="15:19" x14ac:dyDescent="0.3">
      <c r="O104" s="17" t="s">
        <v>7</v>
      </c>
      <c r="P104" s="17" t="s">
        <v>36</v>
      </c>
      <c r="Q104" s="17" t="s">
        <v>19</v>
      </c>
      <c r="R104" s="18">
        <v>2870</v>
      </c>
      <c r="S104" s="19">
        <v>300</v>
      </c>
    </row>
    <row r="105" spans="15:19" x14ac:dyDescent="0.3">
      <c r="O105" s="13" t="s">
        <v>2</v>
      </c>
      <c r="P105" s="13" t="s">
        <v>36</v>
      </c>
      <c r="Q105" s="13" t="s">
        <v>27</v>
      </c>
      <c r="R105" s="14">
        <v>798</v>
      </c>
      <c r="S105" s="15">
        <v>519</v>
      </c>
    </row>
    <row r="106" spans="15:19" x14ac:dyDescent="0.3">
      <c r="O106" s="17" t="s">
        <v>41</v>
      </c>
      <c r="P106" s="17" t="s">
        <v>37</v>
      </c>
      <c r="Q106" s="17" t="s">
        <v>21</v>
      </c>
      <c r="R106" s="18">
        <v>2933</v>
      </c>
      <c r="S106" s="19">
        <v>9</v>
      </c>
    </row>
    <row r="107" spans="15:19" x14ac:dyDescent="0.3">
      <c r="O107" s="13" t="s">
        <v>5</v>
      </c>
      <c r="P107" s="13" t="s">
        <v>35</v>
      </c>
      <c r="Q107" s="13" t="s">
        <v>4</v>
      </c>
      <c r="R107" s="14">
        <v>2744</v>
      </c>
      <c r="S107" s="15">
        <v>9</v>
      </c>
    </row>
    <row r="108" spans="15:19" x14ac:dyDescent="0.3">
      <c r="O108" s="17" t="s">
        <v>40</v>
      </c>
      <c r="P108" s="17" t="s">
        <v>36</v>
      </c>
      <c r="Q108" s="17" t="s">
        <v>33</v>
      </c>
      <c r="R108" s="18">
        <v>9772</v>
      </c>
      <c r="S108" s="19">
        <v>90</v>
      </c>
    </row>
    <row r="109" spans="15:19" x14ac:dyDescent="0.3">
      <c r="O109" s="13" t="s">
        <v>7</v>
      </c>
      <c r="P109" s="13" t="s">
        <v>34</v>
      </c>
      <c r="Q109" s="13" t="s">
        <v>25</v>
      </c>
      <c r="R109" s="14">
        <v>1568</v>
      </c>
      <c r="S109" s="15">
        <v>96</v>
      </c>
    </row>
    <row r="110" spans="15:19" x14ac:dyDescent="0.3">
      <c r="O110" s="17" t="s">
        <v>2</v>
      </c>
      <c r="P110" s="17" t="s">
        <v>36</v>
      </c>
      <c r="Q110" s="17" t="s">
        <v>16</v>
      </c>
      <c r="R110" s="18">
        <v>11417</v>
      </c>
      <c r="S110" s="19">
        <v>21</v>
      </c>
    </row>
    <row r="111" spans="15:19" x14ac:dyDescent="0.3">
      <c r="O111" s="13" t="s">
        <v>40</v>
      </c>
      <c r="P111" s="13" t="s">
        <v>34</v>
      </c>
      <c r="Q111" s="13" t="s">
        <v>26</v>
      </c>
      <c r="R111" s="14">
        <v>6748</v>
      </c>
      <c r="S111" s="15">
        <v>48</v>
      </c>
    </row>
    <row r="112" spans="15:19" x14ac:dyDescent="0.3">
      <c r="O112" s="17" t="s">
        <v>10</v>
      </c>
      <c r="P112" s="17" t="s">
        <v>36</v>
      </c>
      <c r="Q112" s="17" t="s">
        <v>27</v>
      </c>
      <c r="R112" s="18">
        <v>1407</v>
      </c>
      <c r="S112" s="19">
        <v>72</v>
      </c>
    </row>
    <row r="113" spans="15:19" x14ac:dyDescent="0.3">
      <c r="O113" s="13" t="s">
        <v>8</v>
      </c>
      <c r="P113" s="13" t="s">
        <v>35</v>
      </c>
      <c r="Q113" s="13" t="s">
        <v>29</v>
      </c>
      <c r="R113" s="14">
        <v>2023</v>
      </c>
      <c r="S113" s="15">
        <v>168</v>
      </c>
    </row>
    <row r="114" spans="15:19" x14ac:dyDescent="0.3">
      <c r="O114" s="17" t="s">
        <v>5</v>
      </c>
      <c r="P114" s="17" t="s">
        <v>39</v>
      </c>
      <c r="Q114" s="17" t="s">
        <v>26</v>
      </c>
      <c r="R114" s="18">
        <v>5236</v>
      </c>
      <c r="S114" s="19">
        <v>51</v>
      </c>
    </row>
    <row r="115" spans="15:19" x14ac:dyDescent="0.3">
      <c r="O115" s="13" t="s">
        <v>41</v>
      </c>
      <c r="P115" s="13" t="s">
        <v>36</v>
      </c>
      <c r="Q115" s="13" t="s">
        <v>19</v>
      </c>
      <c r="R115" s="14">
        <v>1925</v>
      </c>
      <c r="S115" s="15">
        <v>192</v>
      </c>
    </row>
    <row r="116" spans="15:19" x14ac:dyDescent="0.3">
      <c r="O116" s="17" t="s">
        <v>7</v>
      </c>
      <c r="P116" s="17" t="s">
        <v>37</v>
      </c>
      <c r="Q116" s="17" t="s">
        <v>14</v>
      </c>
      <c r="R116" s="18">
        <v>6608</v>
      </c>
      <c r="S116" s="19">
        <v>225</v>
      </c>
    </row>
    <row r="117" spans="15:19" x14ac:dyDescent="0.3">
      <c r="O117" s="13" t="s">
        <v>6</v>
      </c>
      <c r="P117" s="13" t="s">
        <v>34</v>
      </c>
      <c r="Q117" s="13" t="s">
        <v>26</v>
      </c>
      <c r="R117" s="14">
        <v>8008</v>
      </c>
      <c r="S117" s="15">
        <v>456</v>
      </c>
    </row>
    <row r="118" spans="15:19" x14ac:dyDescent="0.3">
      <c r="O118" s="17" t="s">
        <v>10</v>
      </c>
      <c r="P118" s="17" t="s">
        <v>34</v>
      </c>
      <c r="Q118" s="17" t="s">
        <v>25</v>
      </c>
      <c r="R118" s="18">
        <v>1428</v>
      </c>
      <c r="S118" s="19">
        <v>93</v>
      </c>
    </row>
    <row r="119" spans="15:19" x14ac:dyDescent="0.3">
      <c r="O119" s="13" t="s">
        <v>6</v>
      </c>
      <c r="P119" s="13" t="s">
        <v>34</v>
      </c>
      <c r="Q119" s="13" t="s">
        <v>4</v>
      </c>
      <c r="R119" s="14">
        <v>525</v>
      </c>
      <c r="S119" s="15">
        <v>48</v>
      </c>
    </row>
    <row r="120" spans="15:19" x14ac:dyDescent="0.3">
      <c r="O120" s="17" t="s">
        <v>6</v>
      </c>
      <c r="P120" s="17" t="s">
        <v>37</v>
      </c>
      <c r="Q120" s="17" t="s">
        <v>18</v>
      </c>
      <c r="R120" s="18">
        <v>1505</v>
      </c>
      <c r="S120" s="19">
        <v>102</v>
      </c>
    </row>
    <row r="121" spans="15:19" x14ac:dyDescent="0.3">
      <c r="O121" s="13" t="s">
        <v>7</v>
      </c>
      <c r="P121" s="13" t="s">
        <v>35</v>
      </c>
      <c r="Q121" s="13" t="s">
        <v>30</v>
      </c>
      <c r="R121" s="14">
        <v>6755</v>
      </c>
      <c r="S121" s="15">
        <v>252</v>
      </c>
    </row>
    <row r="122" spans="15:19" x14ac:dyDescent="0.3">
      <c r="O122" s="17" t="s">
        <v>2</v>
      </c>
      <c r="P122" s="17" t="s">
        <v>37</v>
      </c>
      <c r="Q122" s="17" t="s">
        <v>18</v>
      </c>
      <c r="R122" s="18">
        <v>11571</v>
      </c>
      <c r="S122" s="19">
        <v>138</v>
      </c>
    </row>
    <row r="123" spans="15:19" x14ac:dyDescent="0.3">
      <c r="O123" s="13" t="s">
        <v>40</v>
      </c>
      <c r="P123" s="13" t="s">
        <v>38</v>
      </c>
      <c r="Q123" s="13" t="s">
        <v>25</v>
      </c>
      <c r="R123" s="14">
        <v>2541</v>
      </c>
      <c r="S123" s="15">
        <v>90</v>
      </c>
    </row>
    <row r="124" spans="15:19" x14ac:dyDescent="0.3">
      <c r="O124" s="17" t="s">
        <v>41</v>
      </c>
      <c r="P124" s="17" t="s">
        <v>37</v>
      </c>
      <c r="Q124" s="17" t="s">
        <v>30</v>
      </c>
      <c r="R124" s="18">
        <v>1526</v>
      </c>
      <c r="S124" s="19">
        <v>240</v>
      </c>
    </row>
    <row r="125" spans="15:19" x14ac:dyDescent="0.3">
      <c r="O125" s="13" t="s">
        <v>40</v>
      </c>
      <c r="P125" s="13" t="s">
        <v>38</v>
      </c>
      <c r="Q125" s="13" t="s">
        <v>4</v>
      </c>
      <c r="R125" s="14">
        <v>6125</v>
      </c>
      <c r="S125" s="15">
        <v>102</v>
      </c>
    </row>
    <row r="126" spans="15:19" x14ac:dyDescent="0.3">
      <c r="O126" s="17" t="s">
        <v>41</v>
      </c>
      <c r="P126" s="17" t="s">
        <v>35</v>
      </c>
      <c r="Q126" s="17" t="s">
        <v>27</v>
      </c>
      <c r="R126" s="18">
        <v>847</v>
      </c>
      <c r="S126" s="19">
        <v>129</v>
      </c>
    </row>
    <row r="127" spans="15:19" x14ac:dyDescent="0.3">
      <c r="O127" s="13" t="s">
        <v>8</v>
      </c>
      <c r="P127" s="13" t="s">
        <v>35</v>
      </c>
      <c r="Q127" s="13" t="s">
        <v>27</v>
      </c>
      <c r="R127" s="14">
        <v>4753</v>
      </c>
      <c r="S127" s="15">
        <v>300</v>
      </c>
    </row>
    <row r="128" spans="15:19" x14ac:dyDescent="0.3">
      <c r="O128" s="17" t="s">
        <v>6</v>
      </c>
      <c r="P128" s="17" t="s">
        <v>38</v>
      </c>
      <c r="Q128" s="17" t="s">
        <v>33</v>
      </c>
      <c r="R128" s="18">
        <v>959</v>
      </c>
      <c r="S128" s="19">
        <v>135</v>
      </c>
    </row>
    <row r="129" spans="15:19" x14ac:dyDescent="0.3">
      <c r="O129" s="13" t="s">
        <v>7</v>
      </c>
      <c r="P129" s="13" t="s">
        <v>35</v>
      </c>
      <c r="Q129" s="13" t="s">
        <v>24</v>
      </c>
      <c r="R129" s="14">
        <v>2793</v>
      </c>
      <c r="S129" s="15">
        <v>114</v>
      </c>
    </row>
    <row r="130" spans="15:19" x14ac:dyDescent="0.3">
      <c r="O130" s="17" t="s">
        <v>7</v>
      </c>
      <c r="P130" s="17" t="s">
        <v>35</v>
      </c>
      <c r="Q130" s="17" t="s">
        <v>14</v>
      </c>
      <c r="R130" s="18">
        <v>4606</v>
      </c>
      <c r="S130" s="19">
        <v>63</v>
      </c>
    </row>
    <row r="131" spans="15:19" x14ac:dyDescent="0.3">
      <c r="O131" s="13" t="s">
        <v>7</v>
      </c>
      <c r="P131" s="13" t="s">
        <v>36</v>
      </c>
      <c r="Q131" s="13" t="s">
        <v>29</v>
      </c>
      <c r="R131" s="14">
        <v>5551</v>
      </c>
      <c r="S131" s="15">
        <v>252</v>
      </c>
    </row>
    <row r="132" spans="15:19" x14ac:dyDescent="0.3">
      <c r="O132" s="17" t="s">
        <v>10</v>
      </c>
      <c r="P132" s="17" t="s">
        <v>36</v>
      </c>
      <c r="Q132" s="17" t="s">
        <v>32</v>
      </c>
      <c r="R132" s="18">
        <v>6657</v>
      </c>
      <c r="S132" s="19">
        <v>303</v>
      </c>
    </row>
    <row r="133" spans="15:19" x14ac:dyDescent="0.3">
      <c r="O133" s="13" t="s">
        <v>7</v>
      </c>
      <c r="P133" s="13" t="s">
        <v>39</v>
      </c>
      <c r="Q133" s="13" t="s">
        <v>17</v>
      </c>
      <c r="R133" s="14">
        <v>4438</v>
      </c>
      <c r="S133" s="15">
        <v>246</v>
      </c>
    </row>
    <row r="134" spans="15:19" x14ac:dyDescent="0.3">
      <c r="O134" s="17" t="s">
        <v>8</v>
      </c>
      <c r="P134" s="17" t="s">
        <v>38</v>
      </c>
      <c r="Q134" s="17" t="s">
        <v>22</v>
      </c>
      <c r="R134" s="18">
        <v>168</v>
      </c>
      <c r="S134" s="19">
        <v>84</v>
      </c>
    </row>
    <row r="135" spans="15:19" x14ac:dyDescent="0.3">
      <c r="O135" s="13" t="s">
        <v>7</v>
      </c>
      <c r="P135" s="13" t="s">
        <v>34</v>
      </c>
      <c r="Q135" s="13" t="s">
        <v>17</v>
      </c>
      <c r="R135" s="14">
        <v>7777</v>
      </c>
      <c r="S135" s="15">
        <v>39</v>
      </c>
    </row>
    <row r="136" spans="15:19" x14ac:dyDescent="0.3">
      <c r="O136" s="17" t="s">
        <v>5</v>
      </c>
      <c r="P136" s="17" t="s">
        <v>36</v>
      </c>
      <c r="Q136" s="17" t="s">
        <v>17</v>
      </c>
      <c r="R136" s="18">
        <v>3339</v>
      </c>
      <c r="S136" s="19">
        <v>348</v>
      </c>
    </row>
    <row r="137" spans="15:19" x14ac:dyDescent="0.3">
      <c r="O137" s="13" t="s">
        <v>7</v>
      </c>
      <c r="P137" s="13" t="s">
        <v>37</v>
      </c>
      <c r="Q137" s="13" t="s">
        <v>33</v>
      </c>
      <c r="R137" s="14">
        <v>6391</v>
      </c>
      <c r="S137" s="15">
        <v>48</v>
      </c>
    </row>
    <row r="138" spans="15:19" x14ac:dyDescent="0.3">
      <c r="O138" s="17" t="s">
        <v>5</v>
      </c>
      <c r="P138" s="17" t="s">
        <v>37</v>
      </c>
      <c r="Q138" s="17" t="s">
        <v>22</v>
      </c>
      <c r="R138" s="18">
        <v>518</v>
      </c>
      <c r="S138" s="19">
        <v>75</v>
      </c>
    </row>
    <row r="139" spans="15:19" x14ac:dyDescent="0.3">
      <c r="O139" s="13" t="s">
        <v>7</v>
      </c>
      <c r="P139" s="13" t="s">
        <v>38</v>
      </c>
      <c r="Q139" s="13" t="s">
        <v>28</v>
      </c>
      <c r="R139" s="14">
        <v>5677</v>
      </c>
      <c r="S139" s="15">
        <v>258</v>
      </c>
    </row>
    <row r="140" spans="15:19" x14ac:dyDescent="0.3">
      <c r="O140" s="17" t="s">
        <v>6</v>
      </c>
      <c r="P140" s="17" t="s">
        <v>39</v>
      </c>
      <c r="Q140" s="17" t="s">
        <v>17</v>
      </c>
      <c r="R140" s="18">
        <v>6048</v>
      </c>
      <c r="S140" s="19">
        <v>27</v>
      </c>
    </row>
    <row r="141" spans="15:19" x14ac:dyDescent="0.3">
      <c r="O141" s="13" t="s">
        <v>8</v>
      </c>
      <c r="P141" s="13" t="s">
        <v>38</v>
      </c>
      <c r="Q141" s="13" t="s">
        <v>32</v>
      </c>
      <c r="R141" s="14">
        <v>3752</v>
      </c>
      <c r="S141" s="15">
        <v>213</v>
      </c>
    </row>
    <row r="142" spans="15:19" x14ac:dyDescent="0.3">
      <c r="O142" s="17" t="s">
        <v>5</v>
      </c>
      <c r="P142" s="17" t="s">
        <v>35</v>
      </c>
      <c r="Q142" s="17" t="s">
        <v>29</v>
      </c>
      <c r="R142" s="18">
        <v>4480</v>
      </c>
      <c r="S142" s="19">
        <v>357</v>
      </c>
    </row>
    <row r="143" spans="15:19" x14ac:dyDescent="0.3">
      <c r="O143" s="13" t="s">
        <v>9</v>
      </c>
      <c r="P143" s="13" t="s">
        <v>37</v>
      </c>
      <c r="Q143" s="13" t="s">
        <v>4</v>
      </c>
      <c r="R143" s="14">
        <v>259</v>
      </c>
      <c r="S143" s="15">
        <v>207</v>
      </c>
    </row>
    <row r="144" spans="15:19" x14ac:dyDescent="0.3">
      <c r="O144" s="17" t="s">
        <v>8</v>
      </c>
      <c r="P144" s="17" t="s">
        <v>37</v>
      </c>
      <c r="Q144" s="17" t="s">
        <v>30</v>
      </c>
      <c r="R144" s="18">
        <v>42</v>
      </c>
      <c r="S144" s="19">
        <v>150</v>
      </c>
    </row>
    <row r="145" spans="15:19" x14ac:dyDescent="0.3">
      <c r="O145" s="13" t="s">
        <v>41</v>
      </c>
      <c r="P145" s="13" t="s">
        <v>36</v>
      </c>
      <c r="Q145" s="13" t="s">
        <v>26</v>
      </c>
      <c r="R145" s="14">
        <v>98</v>
      </c>
      <c r="S145" s="15">
        <v>204</v>
      </c>
    </row>
    <row r="146" spans="15:19" x14ac:dyDescent="0.3">
      <c r="O146" s="17" t="s">
        <v>7</v>
      </c>
      <c r="P146" s="17" t="s">
        <v>35</v>
      </c>
      <c r="Q146" s="17" t="s">
        <v>27</v>
      </c>
      <c r="R146" s="18">
        <v>2478</v>
      </c>
      <c r="S146" s="19">
        <v>21</v>
      </c>
    </row>
    <row r="147" spans="15:19" x14ac:dyDescent="0.3">
      <c r="O147" s="13" t="s">
        <v>41</v>
      </c>
      <c r="P147" s="13" t="s">
        <v>34</v>
      </c>
      <c r="Q147" s="13" t="s">
        <v>33</v>
      </c>
      <c r="R147" s="14">
        <v>7847</v>
      </c>
      <c r="S147" s="15">
        <v>174</v>
      </c>
    </row>
    <row r="148" spans="15:19" x14ac:dyDescent="0.3">
      <c r="O148" s="17" t="s">
        <v>2</v>
      </c>
      <c r="P148" s="17" t="s">
        <v>37</v>
      </c>
      <c r="Q148" s="17" t="s">
        <v>17</v>
      </c>
      <c r="R148" s="18">
        <v>9926</v>
      </c>
      <c r="S148" s="19">
        <v>201</v>
      </c>
    </row>
    <row r="149" spans="15:19" x14ac:dyDescent="0.3">
      <c r="O149" s="13" t="s">
        <v>8</v>
      </c>
      <c r="P149" s="13" t="s">
        <v>38</v>
      </c>
      <c r="Q149" s="13" t="s">
        <v>13</v>
      </c>
      <c r="R149" s="14">
        <v>819</v>
      </c>
      <c r="S149" s="15">
        <v>510</v>
      </c>
    </row>
    <row r="150" spans="15:19" x14ac:dyDescent="0.3">
      <c r="O150" s="17" t="s">
        <v>6</v>
      </c>
      <c r="P150" s="17" t="s">
        <v>39</v>
      </c>
      <c r="Q150" s="17" t="s">
        <v>29</v>
      </c>
      <c r="R150" s="18">
        <v>3052</v>
      </c>
      <c r="S150" s="19">
        <v>378</v>
      </c>
    </row>
    <row r="151" spans="15:19" x14ac:dyDescent="0.3">
      <c r="O151" s="13" t="s">
        <v>9</v>
      </c>
      <c r="P151" s="13" t="s">
        <v>34</v>
      </c>
      <c r="Q151" s="13" t="s">
        <v>21</v>
      </c>
      <c r="R151" s="14">
        <v>6832</v>
      </c>
      <c r="S151" s="15">
        <v>27</v>
      </c>
    </row>
    <row r="152" spans="15:19" x14ac:dyDescent="0.3">
      <c r="O152" s="17" t="s">
        <v>2</v>
      </c>
      <c r="P152" s="17" t="s">
        <v>39</v>
      </c>
      <c r="Q152" s="17" t="s">
        <v>16</v>
      </c>
      <c r="R152" s="18">
        <v>2016</v>
      </c>
      <c r="S152" s="19">
        <v>117</v>
      </c>
    </row>
    <row r="153" spans="15:19" x14ac:dyDescent="0.3">
      <c r="O153" s="13" t="s">
        <v>6</v>
      </c>
      <c r="P153" s="13" t="s">
        <v>38</v>
      </c>
      <c r="Q153" s="13" t="s">
        <v>21</v>
      </c>
      <c r="R153" s="14">
        <v>7322</v>
      </c>
      <c r="S153" s="15">
        <v>36</v>
      </c>
    </row>
    <row r="154" spans="15:19" x14ac:dyDescent="0.3">
      <c r="O154" s="17" t="s">
        <v>8</v>
      </c>
      <c r="P154" s="17" t="s">
        <v>35</v>
      </c>
      <c r="Q154" s="17" t="s">
        <v>33</v>
      </c>
      <c r="R154" s="18">
        <v>357</v>
      </c>
      <c r="S154" s="19">
        <v>126</v>
      </c>
    </row>
    <row r="155" spans="15:19" x14ac:dyDescent="0.3">
      <c r="O155" s="13" t="s">
        <v>9</v>
      </c>
      <c r="P155" s="13" t="s">
        <v>39</v>
      </c>
      <c r="Q155" s="13" t="s">
        <v>25</v>
      </c>
      <c r="R155" s="14">
        <v>3192</v>
      </c>
      <c r="S155" s="15">
        <v>72</v>
      </c>
    </row>
    <row r="156" spans="15:19" x14ac:dyDescent="0.3">
      <c r="O156" s="17" t="s">
        <v>7</v>
      </c>
      <c r="P156" s="17" t="s">
        <v>36</v>
      </c>
      <c r="Q156" s="17" t="s">
        <v>22</v>
      </c>
      <c r="R156" s="18">
        <v>8435</v>
      </c>
      <c r="S156" s="19">
        <v>42</v>
      </c>
    </row>
    <row r="157" spans="15:19" x14ac:dyDescent="0.3">
      <c r="O157" s="13" t="s">
        <v>40</v>
      </c>
      <c r="P157" s="13" t="s">
        <v>39</v>
      </c>
      <c r="Q157" s="13" t="s">
        <v>29</v>
      </c>
      <c r="R157" s="14">
        <v>0</v>
      </c>
      <c r="S157" s="15">
        <v>135</v>
      </c>
    </row>
    <row r="158" spans="15:19" x14ac:dyDescent="0.3">
      <c r="O158" s="17" t="s">
        <v>7</v>
      </c>
      <c r="P158" s="17" t="s">
        <v>34</v>
      </c>
      <c r="Q158" s="17" t="s">
        <v>24</v>
      </c>
      <c r="R158" s="18">
        <v>8862</v>
      </c>
      <c r="S158" s="19">
        <v>189</v>
      </c>
    </row>
    <row r="159" spans="15:19" x14ac:dyDescent="0.3">
      <c r="O159" s="13" t="s">
        <v>6</v>
      </c>
      <c r="P159" s="13" t="s">
        <v>37</v>
      </c>
      <c r="Q159" s="13" t="s">
        <v>28</v>
      </c>
      <c r="R159" s="14">
        <v>3556</v>
      </c>
      <c r="S159" s="15">
        <v>459</v>
      </c>
    </row>
    <row r="160" spans="15:19" x14ac:dyDescent="0.3">
      <c r="O160" s="17" t="s">
        <v>5</v>
      </c>
      <c r="P160" s="17" t="s">
        <v>34</v>
      </c>
      <c r="Q160" s="17" t="s">
        <v>15</v>
      </c>
      <c r="R160" s="18">
        <v>7280</v>
      </c>
      <c r="S160" s="19">
        <v>201</v>
      </c>
    </row>
    <row r="161" spans="15:19" x14ac:dyDescent="0.3">
      <c r="O161" s="13" t="s">
        <v>6</v>
      </c>
      <c r="P161" s="13" t="s">
        <v>34</v>
      </c>
      <c r="Q161" s="13" t="s">
        <v>30</v>
      </c>
      <c r="R161" s="14">
        <v>3402</v>
      </c>
      <c r="S161" s="15">
        <v>366</v>
      </c>
    </row>
    <row r="162" spans="15:19" x14ac:dyDescent="0.3">
      <c r="O162" s="17" t="s">
        <v>3</v>
      </c>
      <c r="P162" s="17" t="s">
        <v>37</v>
      </c>
      <c r="Q162" s="17" t="s">
        <v>29</v>
      </c>
      <c r="R162" s="18">
        <v>4592</v>
      </c>
      <c r="S162" s="19">
        <v>324</v>
      </c>
    </row>
    <row r="163" spans="15:19" x14ac:dyDescent="0.3">
      <c r="O163" s="13" t="s">
        <v>9</v>
      </c>
      <c r="P163" s="13" t="s">
        <v>35</v>
      </c>
      <c r="Q163" s="13" t="s">
        <v>15</v>
      </c>
      <c r="R163" s="14">
        <v>7833</v>
      </c>
      <c r="S163" s="15">
        <v>243</v>
      </c>
    </row>
    <row r="164" spans="15:19" x14ac:dyDescent="0.3">
      <c r="O164" s="17" t="s">
        <v>2</v>
      </c>
      <c r="P164" s="17" t="s">
        <v>39</v>
      </c>
      <c r="Q164" s="17" t="s">
        <v>21</v>
      </c>
      <c r="R164" s="18">
        <v>7651</v>
      </c>
      <c r="S164" s="19">
        <v>213</v>
      </c>
    </row>
    <row r="165" spans="15:19" x14ac:dyDescent="0.3">
      <c r="O165" s="13" t="s">
        <v>40</v>
      </c>
      <c r="P165" s="13" t="s">
        <v>35</v>
      </c>
      <c r="Q165" s="13" t="s">
        <v>30</v>
      </c>
      <c r="R165" s="14">
        <v>2275</v>
      </c>
      <c r="S165" s="15">
        <v>447</v>
      </c>
    </row>
    <row r="166" spans="15:19" x14ac:dyDescent="0.3">
      <c r="O166" s="17" t="s">
        <v>40</v>
      </c>
      <c r="P166" s="17" t="s">
        <v>38</v>
      </c>
      <c r="Q166" s="17" t="s">
        <v>13</v>
      </c>
      <c r="R166" s="18">
        <v>5670</v>
      </c>
      <c r="S166" s="19">
        <v>297</v>
      </c>
    </row>
    <row r="167" spans="15:19" x14ac:dyDescent="0.3">
      <c r="O167" s="13" t="s">
        <v>7</v>
      </c>
      <c r="P167" s="13" t="s">
        <v>35</v>
      </c>
      <c r="Q167" s="13" t="s">
        <v>16</v>
      </c>
      <c r="R167" s="14">
        <v>2135</v>
      </c>
      <c r="S167" s="15">
        <v>27</v>
      </c>
    </row>
    <row r="168" spans="15:19" x14ac:dyDescent="0.3">
      <c r="O168" s="17" t="s">
        <v>40</v>
      </c>
      <c r="P168" s="17" t="s">
        <v>34</v>
      </c>
      <c r="Q168" s="17" t="s">
        <v>23</v>
      </c>
      <c r="R168" s="18">
        <v>2779</v>
      </c>
      <c r="S168" s="19">
        <v>75</v>
      </c>
    </row>
    <row r="169" spans="15:19" x14ac:dyDescent="0.3">
      <c r="O169" s="13" t="s">
        <v>10</v>
      </c>
      <c r="P169" s="13" t="s">
        <v>39</v>
      </c>
      <c r="Q169" s="13" t="s">
        <v>33</v>
      </c>
      <c r="R169" s="14">
        <v>12950</v>
      </c>
      <c r="S169" s="15">
        <v>30</v>
      </c>
    </row>
    <row r="170" spans="15:19" x14ac:dyDescent="0.3">
      <c r="O170" s="17" t="s">
        <v>7</v>
      </c>
      <c r="P170" s="17" t="s">
        <v>36</v>
      </c>
      <c r="Q170" s="17" t="s">
        <v>18</v>
      </c>
      <c r="R170" s="18">
        <v>2646</v>
      </c>
      <c r="S170" s="19">
        <v>177</v>
      </c>
    </row>
    <row r="171" spans="15:19" x14ac:dyDescent="0.3">
      <c r="O171" s="13" t="s">
        <v>40</v>
      </c>
      <c r="P171" s="13" t="s">
        <v>34</v>
      </c>
      <c r="Q171" s="13" t="s">
        <v>33</v>
      </c>
      <c r="R171" s="14">
        <v>3794</v>
      </c>
      <c r="S171" s="15">
        <v>159</v>
      </c>
    </row>
    <row r="172" spans="15:19" x14ac:dyDescent="0.3">
      <c r="O172" s="17" t="s">
        <v>3</v>
      </c>
      <c r="P172" s="17" t="s">
        <v>35</v>
      </c>
      <c r="Q172" s="17" t="s">
        <v>33</v>
      </c>
      <c r="R172" s="18">
        <v>819</v>
      </c>
      <c r="S172" s="19">
        <v>306</v>
      </c>
    </row>
    <row r="173" spans="15:19" x14ac:dyDescent="0.3">
      <c r="O173" s="13" t="s">
        <v>3</v>
      </c>
      <c r="P173" s="13" t="s">
        <v>34</v>
      </c>
      <c r="Q173" s="13" t="s">
        <v>20</v>
      </c>
      <c r="R173" s="14">
        <v>2583</v>
      </c>
      <c r="S173" s="15">
        <v>18</v>
      </c>
    </row>
    <row r="174" spans="15:19" x14ac:dyDescent="0.3">
      <c r="O174" s="17" t="s">
        <v>7</v>
      </c>
      <c r="P174" s="17" t="s">
        <v>35</v>
      </c>
      <c r="Q174" s="17" t="s">
        <v>19</v>
      </c>
      <c r="R174" s="18">
        <v>4585</v>
      </c>
      <c r="S174" s="19">
        <v>240</v>
      </c>
    </row>
    <row r="175" spans="15:19" x14ac:dyDescent="0.3">
      <c r="O175" s="13" t="s">
        <v>5</v>
      </c>
      <c r="P175" s="13" t="s">
        <v>34</v>
      </c>
      <c r="Q175" s="13" t="s">
        <v>33</v>
      </c>
      <c r="R175" s="14">
        <v>1652</v>
      </c>
      <c r="S175" s="15">
        <v>93</v>
      </c>
    </row>
    <row r="176" spans="15:19" x14ac:dyDescent="0.3">
      <c r="O176" s="17" t="s">
        <v>10</v>
      </c>
      <c r="P176" s="17" t="s">
        <v>34</v>
      </c>
      <c r="Q176" s="17" t="s">
        <v>26</v>
      </c>
      <c r="R176" s="18">
        <v>4991</v>
      </c>
      <c r="S176" s="19">
        <v>9</v>
      </c>
    </row>
    <row r="177" spans="15:19" x14ac:dyDescent="0.3">
      <c r="O177" s="13" t="s">
        <v>8</v>
      </c>
      <c r="P177" s="13" t="s">
        <v>34</v>
      </c>
      <c r="Q177" s="13" t="s">
        <v>16</v>
      </c>
      <c r="R177" s="14">
        <v>2009</v>
      </c>
      <c r="S177" s="15">
        <v>219</v>
      </c>
    </row>
    <row r="178" spans="15:19" x14ac:dyDescent="0.3">
      <c r="O178" s="17" t="s">
        <v>2</v>
      </c>
      <c r="P178" s="17" t="s">
        <v>39</v>
      </c>
      <c r="Q178" s="17" t="s">
        <v>22</v>
      </c>
      <c r="R178" s="18">
        <v>1568</v>
      </c>
      <c r="S178" s="19">
        <v>141</v>
      </c>
    </row>
    <row r="179" spans="15:19" x14ac:dyDescent="0.3">
      <c r="O179" s="13" t="s">
        <v>41</v>
      </c>
      <c r="P179" s="13" t="s">
        <v>37</v>
      </c>
      <c r="Q179" s="13" t="s">
        <v>20</v>
      </c>
      <c r="R179" s="14">
        <v>3388</v>
      </c>
      <c r="S179" s="15">
        <v>123</v>
      </c>
    </row>
    <row r="180" spans="15:19" x14ac:dyDescent="0.3">
      <c r="O180" s="17" t="s">
        <v>40</v>
      </c>
      <c r="P180" s="17" t="s">
        <v>38</v>
      </c>
      <c r="Q180" s="17" t="s">
        <v>24</v>
      </c>
      <c r="R180" s="18">
        <v>623</v>
      </c>
      <c r="S180" s="19">
        <v>51</v>
      </c>
    </row>
    <row r="181" spans="15:19" x14ac:dyDescent="0.3">
      <c r="O181" s="13" t="s">
        <v>6</v>
      </c>
      <c r="P181" s="13" t="s">
        <v>36</v>
      </c>
      <c r="Q181" s="13" t="s">
        <v>4</v>
      </c>
      <c r="R181" s="14">
        <v>10073</v>
      </c>
      <c r="S181" s="15">
        <v>120</v>
      </c>
    </row>
    <row r="182" spans="15:19" x14ac:dyDescent="0.3">
      <c r="O182" s="17" t="s">
        <v>8</v>
      </c>
      <c r="P182" s="17" t="s">
        <v>39</v>
      </c>
      <c r="Q182" s="17" t="s">
        <v>26</v>
      </c>
      <c r="R182" s="18">
        <v>1561</v>
      </c>
      <c r="S182" s="19">
        <v>27</v>
      </c>
    </row>
    <row r="183" spans="15:19" x14ac:dyDescent="0.3">
      <c r="O183" s="13" t="s">
        <v>9</v>
      </c>
      <c r="P183" s="13" t="s">
        <v>36</v>
      </c>
      <c r="Q183" s="13" t="s">
        <v>27</v>
      </c>
      <c r="R183" s="14">
        <v>11522</v>
      </c>
      <c r="S183" s="15">
        <v>204</v>
      </c>
    </row>
    <row r="184" spans="15:19" x14ac:dyDescent="0.3">
      <c r="O184" s="17" t="s">
        <v>6</v>
      </c>
      <c r="P184" s="17" t="s">
        <v>38</v>
      </c>
      <c r="Q184" s="17" t="s">
        <v>13</v>
      </c>
      <c r="R184" s="18">
        <v>2317</v>
      </c>
      <c r="S184" s="19">
        <v>123</v>
      </c>
    </row>
    <row r="185" spans="15:19" x14ac:dyDescent="0.3">
      <c r="O185" s="13" t="s">
        <v>10</v>
      </c>
      <c r="P185" s="13" t="s">
        <v>37</v>
      </c>
      <c r="Q185" s="13" t="s">
        <v>28</v>
      </c>
      <c r="R185" s="14">
        <v>3059</v>
      </c>
      <c r="S185" s="15">
        <v>27</v>
      </c>
    </row>
    <row r="186" spans="15:19" x14ac:dyDescent="0.3">
      <c r="O186" s="17" t="s">
        <v>41</v>
      </c>
      <c r="P186" s="17" t="s">
        <v>37</v>
      </c>
      <c r="Q186" s="17" t="s">
        <v>26</v>
      </c>
      <c r="R186" s="18">
        <v>2324</v>
      </c>
      <c r="S186" s="19">
        <v>177</v>
      </c>
    </row>
    <row r="187" spans="15:19" x14ac:dyDescent="0.3">
      <c r="O187" s="13" t="s">
        <v>3</v>
      </c>
      <c r="P187" s="13" t="s">
        <v>39</v>
      </c>
      <c r="Q187" s="13" t="s">
        <v>26</v>
      </c>
      <c r="R187" s="14">
        <v>4956</v>
      </c>
      <c r="S187" s="15">
        <v>171</v>
      </c>
    </row>
    <row r="188" spans="15:19" x14ac:dyDescent="0.3">
      <c r="O188" s="17" t="s">
        <v>10</v>
      </c>
      <c r="P188" s="17" t="s">
        <v>34</v>
      </c>
      <c r="Q188" s="17" t="s">
        <v>19</v>
      </c>
      <c r="R188" s="18">
        <v>5355</v>
      </c>
      <c r="S188" s="19">
        <v>204</v>
      </c>
    </row>
    <row r="189" spans="15:19" x14ac:dyDescent="0.3">
      <c r="O189" s="13" t="s">
        <v>3</v>
      </c>
      <c r="P189" s="13" t="s">
        <v>34</v>
      </c>
      <c r="Q189" s="13" t="s">
        <v>14</v>
      </c>
      <c r="R189" s="14">
        <v>7259</v>
      </c>
      <c r="S189" s="15">
        <v>276</v>
      </c>
    </row>
    <row r="190" spans="15:19" x14ac:dyDescent="0.3">
      <c r="O190" s="17" t="s">
        <v>8</v>
      </c>
      <c r="P190" s="17" t="s">
        <v>37</v>
      </c>
      <c r="Q190" s="17" t="s">
        <v>26</v>
      </c>
      <c r="R190" s="18">
        <v>6279</v>
      </c>
      <c r="S190" s="19">
        <v>45</v>
      </c>
    </row>
    <row r="191" spans="15:19" x14ac:dyDescent="0.3">
      <c r="O191" s="13" t="s">
        <v>40</v>
      </c>
      <c r="P191" s="13" t="s">
        <v>38</v>
      </c>
      <c r="Q191" s="13" t="s">
        <v>29</v>
      </c>
      <c r="R191" s="14">
        <v>2541</v>
      </c>
      <c r="S191" s="15">
        <v>45</v>
      </c>
    </row>
    <row r="192" spans="15:19" x14ac:dyDescent="0.3">
      <c r="O192" s="17" t="s">
        <v>6</v>
      </c>
      <c r="P192" s="17" t="s">
        <v>35</v>
      </c>
      <c r="Q192" s="17" t="s">
        <v>27</v>
      </c>
      <c r="R192" s="18">
        <v>3864</v>
      </c>
      <c r="S192" s="19">
        <v>177</v>
      </c>
    </row>
    <row r="193" spans="15:19" x14ac:dyDescent="0.3">
      <c r="O193" s="13" t="s">
        <v>5</v>
      </c>
      <c r="P193" s="13" t="s">
        <v>36</v>
      </c>
      <c r="Q193" s="13" t="s">
        <v>13</v>
      </c>
      <c r="R193" s="14">
        <v>6146</v>
      </c>
      <c r="S193" s="15">
        <v>63</v>
      </c>
    </row>
    <row r="194" spans="15:19" x14ac:dyDescent="0.3">
      <c r="O194" s="17" t="s">
        <v>9</v>
      </c>
      <c r="P194" s="17" t="s">
        <v>39</v>
      </c>
      <c r="Q194" s="17" t="s">
        <v>18</v>
      </c>
      <c r="R194" s="18">
        <v>2639</v>
      </c>
      <c r="S194" s="19">
        <v>204</v>
      </c>
    </row>
    <row r="195" spans="15:19" x14ac:dyDescent="0.3">
      <c r="O195" s="13" t="s">
        <v>8</v>
      </c>
      <c r="P195" s="13" t="s">
        <v>37</v>
      </c>
      <c r="Q195" s="13" t="s">
        <v>22</v>
      </c>
      <c r="R195" s="14">
        <v>1890</v>
      </c>
      <c r="S195" s="15">
        <v>195</v>
      </c>
    </row>
    <row r="196" spans="15:19" x14ac:dyDescent="0.3">
      <c r="O196" s="17" t="s">
        <v>7</v>
      </c>
      <c r="P196" s="17" t="s">
        <v>34</v>
      </c>
      <c r="Q196" s="17" t="s">
        <v>14</v>
      </c>
      <c r="R196" s="18">
        <v>1932</v>
      </c>
      <c r="S196" s="19">
        <v>369</v>
      </c>
    </row>
    <row r="197" spans="15:19" x14ac:dyDescent="0.3">
      <c r="O197" s="13" t="s">
        <v>3</v>
      </c>
      <c r="P197" s="13" t="s">
        <v>34</v>
      </c>
      <c r="Q197" s="13" t="s">
        <v>25</v>
      </c>
      <c r="R197" s="14">
        <v>6300</v>
      </c>
      <c r="S197" s="15">
        <v>42</v>
      </c>
    </row>
    <row r="198" spans="15:19" x14ac:dyDescent="0.3">
      <c r="O198" s="17" t="s">
        <v>6</v>
      </c>
      <c r="P198" s="17" t="s">
        <v>37</v>
      </c>
      <c r="Q198" s="17" t="s">
        <v>30</v>
      </c>
      <c r="R198" s="18">
        <v>560</v>
      </c>
      <c r="S198" s="19">
        <v>81</v>
      </c>
    </row>
    <row r="199" spans="15:19" x14ac:dyDescent="0.3">
      <c r="O199" s="13" t="s">
        <v>9</v>
      </c>
      <c r="P199" s="13" t="s">
        <v>37</v>
      </c>
      <c r="Q199" s="13" t="s">
        <v>26</v>
      </c>
      <c r="R199" s="14">
        <v>2856</v>
      </c>
      <c r="S199" s="15">
        <v>246</v>
      </c>
    </row>
    <row r="200" spans="15:19" x14ac:dyDescent="0.3">
      <c r="O200" s="17" t="s">
        <v>9</v>
      </c>
      <c r="P200" s="17" t="s">
        <v>34</v>
      </c>
      <c r="Q200" s="17" t="s">
        <v>17</v>
      </c>
      <c r="R200" s="18">
        <v>707</v>
      </c>
      <c r="S200" s="19">
        <v>174</v>
      </c>
    </row>
    <row r="201" spans="15:19" x14ac:dyDescent="0.3">
      <c r="O201" s="13" t="s">
        <v>8</v>
      </c>
      <c r="P201" s="13" t="s">
        <v>35</v>
      </c>
      <c r="Q201" s="13" t="s">
        <v>30</v>
      </c>
      <c r="R201" s="14">
        <v>3598</v>
      </c>
      <c r="S201" s="15">
        <v>81</v>
      </c>
    </row>
    <row r="202" spans="15:19" x14ac:dyDescent="0.3">
      <c r="O202" s="17" t="s">
        <v>40</v>
      </c>
      <c r="P202" s="17" t="s">
        <v>35</v>
      </c>
      <c r="Q202" s="17" t="s">
        <v>22</v>
      </c>
      <c r="R202" s="18">
        <v>6853</v>
      </c>
      <c r="S202" s="19">
        <v>372</v>
      </c>
    </row>
    <row r="203" spans="15:19" x14ac:dyDescent="0.3">
      <c r="O203" s="13" t="s">
        <v>40</v>
      </c>
      <c r="P203" s="13" t="s">
        <v>35</v>
      </c>
      <c r="Q203" s="13" t="s">
        <v>16</v>
      </c>
      <c r="R203" s="14">
        <v>4725</v>
      </c>
      <c r="S203" s="15">
        <v>174</v>
      </c>
    </row>
    <row r="204" spans="15:19" x14ac:dyDescent="0.3">
      <c r="O204" s="17" t="s">
        <v>41</v>
      </c>
      <c r="P204" s="17" t="s">
        <v>36</v>
      </c>
      <c r="Q204" s="17" t="s">
        <v>32</v>
      </c>
      <c r="R204" s="18">
        <v>10304</v>
      </c>
      <c r="S204" s="19">
        <v>84</v>
      </c>
    </row>
    <row r="205" spans="15:19" x14ac:dyDescent="0.3">
      <c r="O205" s="13" t="s">
        <v>41</v>
      </c>
      <c r="P205" s="13" t="s">
        <v>34</v>
      </c>
      <c r="Q205" s="13" t="s">
        <v>16</v>
      </c>
      <c r="R205" s="14">
        <v>1274</v>
      </c>
      <c r="S205" s="15">
        <v>225</v>
      </c>
    </row>
    <row r="206" spans="15:19" x14ac:dyDescent="0.3">
      <c r="O206" s="17" t="s">
        <v>5</v>
      </c>
      <c r="P206" s="17" t="s">
        <v>36</v>
      </c>
      <c r="Q206" s="17" t="s">
        <v>30</v>
      </c>
      <c r="R206" s="18">
        <v>1526</v>
      </c>
      <c r="S206" s="19">
        <v>105</v>
      </c>
    </row>
    <row r="207" spans="15:19" x14ac:dyDescent="0.3">
      <c r="O207" s="13" t="s">
        <v>40</v>
      </c>
      <c r="P207" s="13" t="s">
        <v>39</v>
      </c>
      <c r="Q207" s="13" t="s">
        <v>28</v>
      </c>
      <c r="R207" s="14">
        <v>3101</v>
      </c>
      <c r="S207" s="15">
        <v>225</v>
      </c>
    </row>
    <row r="208" spans="15:19" x14ac:dyDescent="0.3">
      <c r="O208" s="17" t="s">
        <v>2</v>
      </c>
      <c r="P208" s="17" t="s">
        <v>37</v>
      </c>
      <c r="Q208" s="17" t="s">
        <v>14</v>
      </c>
      <c r="R208" s="18">
        <v>1057</v>
      </c>
      <c r="S208" s="19">
        <v>54</v>
      </c>
    </row>
    <row r="209" spans="15:19" x14ac:dyDescent="0.3">
      <c r="O209" s="13" t="s">
        <v>7</v>
      </c>
      <c r="P209" s="13" t="s">
        <v>37</v>
      </c>
      <c r="Q209" s="13" t="s">
        <v>26</v>
      </c>
      <c r="R209" s="14">
        <v>5306</v>
      </c>
      <c r="S209" s="15">
        <v>0</v>
      </c>
    </row>
    <row r="210" spans="15:19" x14ac:dyDescent="0.3">
      <c r="O210" s="17" t="s">
        <v>5</v>
      </c>
      <c r="P210" s="17" t="s">
        <v>39</v>
      </c>
      <c r="Q210" s="17" t="s">
        <v>24</v>
      </c>
      <c r="R210" s="18">
        <v>4018</v>
      </c>
      <c r="S210" s="19">
        <v>171</v>
      </c>
    </row>
    <row r="211" spans="15:19" x14ac:dyDescent="0.3">
      <c r="O211" s="13" t="s">
        <v>9</v>
      </c>
      <c r="P211" s="13" t="s">
        <v>34</v>
      </c>
      <c r="Q211" s="13" t="s">
        <v>16</v>
      </c>
      <c r="R211" s="14">
        <v>938</v>
      </c>
      <c r="S211" s="15">
        <v>189</v>
      </c>
    </row>
    <row r="212" spans="15:19" x14ac:dyDescent="0.3">
      <c r="O212" s="17" t="s">
        <v>7</v>
      </c>
      <c r="P212" s="17" t="s">
        <v>38</v>
      </c>
      <c r="Q212" s="17" t="s">
        <v>18</v>
      </c>
      <c r="R212" s="18">
        <v>1778</v>
      </c>
      <c r="S212" s="19">
        <v>270</v>
      </c>
    </row>
    <row r="213" spans="15:19" x14ac:dyDescent="0.3">
      <c r="O213" s="13" t="s">
        <v>6</v>
      </c>
      <c r="P213" s="13" t="s">
        <v>39</v>
      </c>
      <c r="Q213" s="13" t="s">
        <v>30</v>
      </c>
      <c r="R213" s="14">
        <v>1638</v>
      </c>
      <c r="S213" s="15">
        <v>63</v>
      </c>
    </row>
    <row r="214" spans="15:19" x14ac:dyDescent="0.3">
      <c r="O214" s="17" t="s">
        <v>41</v>
      </c>
      <c r="P214" s="17" t="s">
        <v>38</v>
      </c>
      <c r="Q214" s="17" t="s">
        <v>25</v>
      </c>
      <c r="R214" s="18">
        <v>154</v>
      </c>
      <c r="S214" s="19">
        <v>21</v>
      </c>
    </row>
    <row r="215" spans="15:19" x14ac:dyDescent="0.3">
      <c r="O215" s="13" t="s">
        <v>7</v>
      </c>
      <c r="P215" s="13" t="s">
        <v>37</v>
      </c>
      <c r="Q215" s="13" t="s">
        <v>22</v>
      </c>
      <c r="R215" s="14">
        <v>9835</v>
      </c>
      <c r="S215" s="15">
        <v>207</v>
      </c>
    </row>
    <row r="216" spans="15:19" x14ac:dyDescent="0.3">
      <c r="O216" s="17" t="s">
        <v>9</v>
      </c>
      <c r="P216" s="17" t="s">
        <v>37</v>
      </c>
      <c r="Q216" s="17" t="s">
        <v>20</v>
      </c>
      <c r="R216" s="18">
        <v>7273</v>
      </c>
      <c r="S216" s="19">
        <v>96</v>
      </c>
    </row>
    <row r="217" spans="15:19" x14ac:dyDescent="0.3">
      <c r="O217" s="13" t="s">
        <v>5</v>
      </c>
      <c r="P217" s="13" t="s">
        <v>39</v>
      </c>
      <c r="Q217" s="13" t="s">
        <v>22</v>
      </c>
      <c r="R217" s="14">
        <v>6909</v>
      </c>
      <c r="S217" s="15">
        <v>81</v>
      </c>
    </row>
    <row r="218" spans="15:19" x14ac:dyDescent="0.3">
      <c r="O218" s="17" t="s">
        <v>9</v>
      </c>
      <c r="P218" s="17" t="s">
        <v>39</v>
      </c>
      <c r="Q218" s="17" t="s">
        <v>24</v>
      </c>
      <c r="R218" s="18">
        <v>3920</v>
      </c>
      <c r="S218" s="19">
        <v>306</v>
      </c>
    </row>
    <row r="219" spans="15:19" x14ac:dyDescent="0.3">
      <c r="O219" s="13" t="s">
        <v>10</v>
      </c>
      <c r="P219" s="13" t="s">
        <v>39</v>
      </c>
      <c r="Q219" s="13" t="s">
        <v>21</v>
      </c>
      <c r="R219" s="14">
        <v>4858</v>
      </c>
      <c r="S219" s="15">
        <v>279</v>
      </c>
    </row>
    <row r="220" spans="15:19" x14ac:dyDescent="0.3">
      <c r="O220" s="17" t="s">
        <v>2</v>
      </c>
      <c r="P220" s="17" t="s">
        <v>38</v>
      </c>
      <c r="Q220" s="17" t="s">
        <v>4</v>
      </c>
      <c r="R220" s="18">
        <v>3549</v>
      </c>
      <c r="S220" s="19">
        <v>3</v>
      </c>
    </row>
    <row r="221" spans="15:19" x14ac:dyDescent="0.3">
      <c r="O221" s="13" t="s">
        <v>7</v>
      </c>
      <c r="P221" s="13" t="s">
        <v>39</v>
      </c>
      <c r="Q221" s="13" t="s">
        <v>27</v>
      </c>
      <c r="R221" s="14">
        <v>966</v>
      </c>
      <c r="S221" s="15">
        <v>198</v>
      </c>
    </row>
    <row r="222" spans="15:19" x14ac:dyDescent="0.3">
      <c r="O222" s="17" t="s">
        <v>5</v>
      </c>
      <c r="P222" s="17" t="s">
        <v>39</v>
      </c>
      <c r="Q222" s="17" t="s">
        <v>18</v>
      </c>
      <c r="R222" s="18">
        <v>385</v>
      </c>
      <c r="S222" s="19">
        <v>249</v>
      </c>
    </row>
    <row r="223" spans="15:19" x14ac:dyDescent="0.3">
      <c r="O223" s="13" t="s">
        <v>6</v>
      </c>
      <c r="P223" s="13" t="s">
        <v>34</v>
      </c>
      <c r="Q223" s="13" t="s">
        <v>16</v>
      </c>
      <c r="R223" s="14">
        <v>2219</v>
      </c>
      <c r="S223" s="15">
        <v>75</v>
      </c>
    </row>
    <row r="224" spans="15:19" x14ac:dyDescent="0.3">
      <c r="O224" s="17" t="s">
        <v>9</v>
      </c>
      <c r="P224" s="17" t="s">
        <v>36</v>
      </c>
      <c r="Q224" s="17" t="s">
        <v>32</v>
      </c>
      <c r="R224" s="18">
        <v>2954</v>
      </c>
      <c r="S224" s="19">
        <v>189</v>
      </c>
    </row>
    <row r="225" spans="15:19" x14ac:dyDescent="0.3">
      <c r="O225" s="13" t="s">
        <v>7</v>
      </c>
      <c r="P225" s="13" t="s">
        <v>36</v>
      </c>
      <c r="Q225" s="13" t="s">
        <v>32</v>
      </c>
      <c r="R225" s="14">
        <v>280</v>
      </c>
      <c r="S225" s="15">
        <v>87</v>
      </c>
    </row>
    <row r="226" spans="15:19" x14ac:dyDescent="0.3">
      <c r="O226" s="17" t="s">
        <v>41</v>
      </c>
      <c r="P226" s="17" t="s">
        <v>36</v>
      </c>
      <c r="Q226" s="17" t="s">
        <v>30</v>
      </c>
      <c r="R226" s="18">
        <v>6118</v>
      </c>
      <c r="S226" s="19">
        <v>174</v>
      </c>
    </row>
    <row r="227" spans="15:19" x14ac:dyDescent="0.3">
      <c r="O227" s="13" t="s">
        <v>2</v>
      </c>
      <c r="P227" s="13" t="s">
        <v>39</v>
      </c>
      <c r="Q227" s="13" t="s">
        <v>15</v>
      </c>
      <c r="R227" s="14">
        <v>4802</v>
      </c>
      <c r="S227" s="15">
        <v>36</v>
      </c>
    </row>
    <row r="228" spans="15:19" x14ac:dyDescent="0.3">
      <c r="O228" s="17" t="s">
        <v>9</v>
      </c>
      <c r="P228" s="17" t="s">
        <v>38</v>
      </c>
      <c r="Q228" s="17" t="s">
        <v>24</v>
      </c>
      <c r="R228" s="18">
        <v>4137</v>
      </c>
      <c r="S228" s="19">
        <v>60</v>
      </c>
    </row>
    <row r="229" spans="15:19" x14ac:dyDescent="0.3">
      <c r="O229" s="13" t="s">
        <v>3</v>
      </c>
      <c r="P229" s="13" t="s">
        <v>35</v>
      </c>
      <c r="Q229" s="13" t="s">
        <v>23</v>
      </c>
      <c r="R229" s="14">
        <v>2023</v>
      </c>
      <c r="S229" s="15">
        <v>78</v>
      </c>
    </row>
    <row r="230" spans="15:19" x14ac:dyDescent="0.3">
      <c r="O230" s="17" t="s">
        <v>9</v>
      </c>
      <c r="P230" s="17" t="s">
        <v>36</v>
      </c>
      <c r="Q230" s="17" t="s">
        <v>30</v>
      </c>
      <c r="R230" s="18">
        <v>9051</v>
      </c>
      <c r="S230" s="19">
        <v>57</v>
      </c>
    </row>
    <row r="231" spans="15:19" x14ac:dyDescent="0.3">
      <c r="O231" s="13" t="s">
        <v>9</v>
      </c>
      <c r="P231" s="13" t="s">
        <v>37</v>
      </c>
      <c r="Q231" s="13" t="s">
        <v>28</v>
      </c>
      <c r="R231" s="14">
        <v>2919</v>
      </c>
      <c r="S231" s="15">
        <v>45</v>
      </c>
    </row>
    <row r="232" spans="15:19" x14ac:dyDescent="0.3">
      <c r="O232" s="17" t="s">
        <v>41</v>
      </c>
      <c r="P232" s="17" t="s">
        <v>38</v>
      </c>
      <c r="Q232" s="17" t="s">
        <v>22</v>
      </c>
      <c r="R232" s="18">
        <v>5915</v>
      </c>
      <c r="S232" s="19">
        <v>3</v>
      </c>
    </row>
    <row r="233" spans="15:19" x14ac:dyDescent="0.3">
      <c r="O233" s="13" t="s">
        <v>10</v>
      </c>
      <c r="P233" s="13" t="s">
        <v>35</v>
      </c>
      <c r="Q233" s="13" t="s">
        <v>15</v>
      </c>
      <c r="R233" s="14">
        <v>2562</v>
      </c>
      <c r="S233" s="15">
        <v>6</v>
      </c>
    </row>
    <row r="234" spans="15:19" x14ac:dyDescent="0.3">
      <c r="O234" s="17" t="s">
        <v>5</v>
      </c>
      <c r="P234" s="17" t="s">
        <v>37</v>
      </c>
      <c r="Q234" s="17" t="s">
        <v>25</v>
      </c>
      <c r="R234" s="18">
        <v>8813</v>
      </c>
      <c r="S234" s="19">
        <v>21</v>
      </c>
    </row>
    <row r="235" spans="15:19" x14ac:dyDescent="0.3">
      <c r="O235" s="13" t="s">
        <v>5</v>
      </c>
      <c r="P235" s="13" t="s">
        <v>36</v>
      </c>
      <c r="Q235" s="13" t="s">
        <v>18</v>
      </c>
      <c r="R235" s="14">
        <v>6111</v>
      </c>
      <c r="S235" s="15">
        <v>3</v>
      </c>
    </row>
    <row r="236" spans="15:19" x14ac:dyDescent="0.3">
      <c r="O236" s="17" t="s">
        <v>8</v>
      </c>
      <c r="P236" s="17" t="s">
        <v>34</v>
      </c>
      <c r="Q236" s="17" t="s">
        <v>31</v>
      </c>
      <c r="R236" s="18">
        <v>3507</v>
      </c>
      <c r="S236" s="19">
        <v>288</v>
      </c>
    </row>
    <row r="237" spans="15:19" x14ac:dyDescent="0.3">
      <c r="O237" s="13" t="s">
        <v>6</v>
      </c>
      <c r="P237" s="13" t="s">
        <v>36</v>
      </c>
      <c r="Q237" s="13" t="s">
        <v>13</v>
      </c>
      <c r="R237" s="14">
        <v>4319</v>
      </c>
      <c r="S237" s="15">
        <v>30</v>
      </c>
    </row>
    <row r="238" spans="15:19" x14ac:dyDescent="0.3">
      <c r="O238" s="17" t="s">
        <v>40</v>
      </c>
      <c r="P238" s="17" t="s">
        <v>38</v>
      </c>
      <c r="Q238" s="17" t="s">
        <v>26</v>
      </c>
      <c r="R238" s="18">
        <v>609</v>
      </c>
      <c r="S238" s="19">
        <v>87</v>
      </c>
    </row>
    <row r="239" spans="15:19" x14ac:dyDescent="0.3">
      <c r="O239" s="13" t="s">
        <v>40</v>
      </c>
      <c r="P239" s="13" t="s">
        <v>39</v>
      </c>
      <c r="Q239" s="13" t="s">
        <v>27</v>
      </c>
      <c r="R239" s="14">
        <v>6370</v>
      </c>
      <c r="S239" s="15">
        <v>30</v>
      </c>
    </row>
    <row r="240" spans="15:19" x14ac:dyDescent="0.3">
      <c r="O240" s="17" t="s">
        <v>5</v>
      </c>
      <c r="P240" s="17" t="s">
        <v>38</v>
      </c>
      <c r="Q240" s="17" t="s">
        <v>19</v>
      </c>
      <c r="R240" s="18">
        <v>5474</v>
      </c>
      <c r="S240" s="19">
        <v>168</v>
      </c>
    </row>
    <row r="241" spans="15:19" x14ac:dyDescent="0.3">
      <c r="O241" s="13" t="s">
        <v>40</v>
      </c>
      <c r="P241" s="13" t="s">
        <v>36</v>
      </c>
      <c r="Q241" s="13" t="s">
        <v>27</v>
      </c>
      <c r="R241" s="14">
        <v>3164</v>
      </c>
      <c r="S241" s="15">
        <v>306</v>
      </c>
    </row>
    <row r="242" spans="15:19" x14ac:dyDescent="0.3">
      <c r="O242" s="17" t="s">
        <v>6</v>
      </c>
      <c r="P242" s="17" t="s">
        <v>35</v>
      </c>
      <c r="Q242" s="17" t="s">
        <v>4</v>
      </c>
      <c r="R242" s="18">
        <v>1302</v>
      </c>
      <c r="S242" s="19">
        <v>402</v>
      </c>
    </row>
    <row r="243" spans="15:19" x14ac:dyDescent="0.3">
      <c r="O243" s="13" t="s">
        <v>3</v>
      </c>
      <c r="P243" s="13" t="s">
        <v>37</v>
      </c>
      <c r="Q243" s="13" t="s">
        <v>28</v>
      </c>
      <c r="R243" s="14">
        <v>7308</v>
      </c>
      <c r="S243" s="15">
        <v>327</v>
      </c>
    </row>
    <row r="244" spans="15:19" x14ac:dyDescent="0.3">
      <c r="O244" s="17" t="s">
        <v>40</v>
      </c>
      <c r="P244" s="17" t="s">
        <v>37</v>
      </c>
      <c r="Q244" s="17" t="s">
        <v>27</v>
      </c>
      <c r="R244" s="18">
        <v>6132</v>
      </c>
      <c r="S244" s="19">
        <v>93</v>
      </c>
    </row>
    <row r="245" spans="15:19" x14ac:dyDescent="0.3">
      <c r="O245" s="13" t="s">
        <v>10</v>
      </c>
      <c r="P245" s="13" t="s">
        <v>35</v>
      </c>
      <c r="Q245" s="13" t="s">
        <v>14</v>
      </c>
      <c r="R245" s="14">
        <v>3472</v>
      </c>
      <c r="S245" s="15">
        <v>96</v>
      </c>
    </row>
    <row r="246" spans="15:19" x14ac:dyDescent="0.3">
      <c r="O246" s="17" t="s">
        <v>8</v>
      </c>
      <c r="P246" s="17" t="s">
        <v>39</v>
      </c>
      <c r="Q246" s="17" t="s">
        <v>18</v>
      </c>
      <c r="R246" s="18">
        <v>9660</v>
      </c>
      <c r="S246" s="19">
        <v>27</v>
      </c>
    </row>
    <row r="247" spans="15:19" x14ac:dyDescent="0.3">
      <c r="O247" s="13" t="s">
        <v>9</v>
      </c>
      <c r="P247" s="13" t="s">
        <v>38</v>
      </c>
      <c r="Q247" s="13" t="s">
        <v>26</v>
      </c>
      <c r="R247" s="14">
        <v>2436</v>
      </c>
      <c r="S247" s="15">
        <v>99</v>
      </c>
    </row>
    <row r="248" spans="15:19" x14ac:dyDescent="0.3">
      <c r="O248" s="17" t="s">
        <v>9</v>
      </c>
      <c r="P248" s="17" t="s">
        <v>38</v>
      </c>
      <c r="Q248" s="17" t="s">
        <v>33</v>
      </c>
      <c r="R248" s="18">
        <v>9506</v>
      </c>
      <c r="S248" s="19">
        <v>87</v>
      </c>
    </row>
    <row r="249" spans="15:19" x14ac:dyDescent="0.3">
      <c r="O249" s="13" t="s">
        <v>10</v>
      </c>
      <c r="P249" s="13" t="s">
        <v>37</v>
      </c>
      <c r="Q249" s="13" t="s">
        <v>21</v>
      </c>
      <c r="R249" s="14">
        <v>245</v>
      </c>
      <c r="S249" s="15">
        <v>288</v>
      </c>
    </row>
    <row r="250" spans="15:19" x14ac:dyDescent="0.3">
      <c r="O250" s="17" t="s">
        <v>8</v>
      </c>
      <c r="P250" s="17" t="s">
        <v>35</v>
      </c>
      <c r="Q250" s="17" t="s">
        <v>20</v>
      </c>
      <c r="R250" s="18">
        <v>2702</v>
      </c>
      <c r="S250" s="19">
        <v>363</v>
      </c>
    </row>
    <row r="251" spans="15:19" x14ac:dyDescent="0.3">
      <c r="O251" s="13" t="s">
        <v>10</v>
      </c>
      <c r="P251" s="13" t="s">
        <v>34</v>
      </c>
      <c r="Q251" s="13" t="s">
        <v>17</v>
      </c>
      <c r="R251" s="14">
        <v>700</v>
      </c>
      <c r="S251" s="15">
        <v>87</v>
      </c>
    </row>
    <row r="252" spans="15:19" x14ac:dyDescent="0.3">
      <c r="O252" s="17" t="s">
        <v>6</v>
      </c>
      <c r="P252" s="17" t="s">
        <v>34</v>
      </c>
      <c r="Q252" s="17" t="s">
        <v>17</v>
      </c>
      <c r="R252" s="18">
        <v>3759</v>
      </c>
      <c r="S252" s="19">
        <v>150</v>
      </c>
    </row>
    <row r="253" spans="15:19" x14ac:dyDescent="0.3">
      <c r="O253" s="13" t="s">
        <v>2</v>
      </c>
      <c r="P253" s="13" t="s">
        <v>35</v>
      </c>
      <c r="Q253" s="13" t="s">
        <v>17</v>
      </c>
      <c r="R253" s="14">
        <v>1589</v>
      </c>
      <c r="S253" s="15">
        <v>303</v>
      </c>
    </row>
    <row r="254" spans="15:19" x14ac:dyDescent="0.3">
      <c r="O254" s="17" t="s">
        <v>7</v>
      </c>
      <c r="P254" s="17" t="s">
        <v>35</v>
      </c>
      <c r="Q254" s="17" t="s">
        <v>28</v>
      </c>
      <c r="R254" s="18">
        <v>5194</v>
      </c>
      <c r="S254" s="19">
        <v>288</v>
      </c>
    </row>
    <row r="255" spans="15:19" x14ac:dyDescent="0.3">
      <c r="O255" s="13" t="s">
        <v>10</v>
      </c>
      <c r="P255" s="13" t="s">
        <v>36</v>
      </c>
      <c r="Q255" s="13" t="s">
        <v>13</v>
      </c>
      <c r="R255" s="14">
        <v>945</v>
      </c>
      <c r="S255" s="15">
        <v>75</v>
      </c>
    </row>
    <row r="256" spans="15:19" x14ac:dyDescent="0.3">
      <c r="O256" s="17" t="s">
        <v>40</v>
      </c>
      <c r="P256" s="17" t="s">
        <v>38</v>
      </c>
      <c r="Q256" s="17" t="s">
        <v>31</v>
      </c>
      <c r="R256" s="18">
        <v>1988</v>
      </c>
      <c r="S256" s="19">
        <v>39</v>
      </c>
    </row>
    <row r="257" spans="15:19" x14ac:dyDescent="0.3">
      <c r="O257" s="13" t="s">
        <v>6</v>
      </c>
      <c r="P257" s="13" t="s">
        <v>34</v>
      </c>
      <c r="Q257" s="13" t="s">
        <v>32</v>
      </c>
      <c r="R257" s="14">
        <v>6734</v>
      </c>
      <c r="S257" s="15">
        <v>123</v>
      </c>
    </row>
    <row r="258" spans="15:19" x14ac:dyDescent="0.3">
      <c r="O258" s="17" t="s">
        <v>40</v>
      </c>
      <c r="P258" s="17" t="s">
        <v>36</v>
      </c>
      <c r="Q258" s="17" t="s">
        <v>4</v>
      </c>
      <c r="R258" s="18">
        <v>217</v>
      </c>
      <c r="S258" s="19">
        <v>36</v>
      </c>
    </row>
    <row r="259" spans="15:19" x14ac:dyDescent="0.3">
      <c r="O259" s="13" t="s">
        <v>5</v>
      </c>
      <c r="P259" s="13" t="s">
        <v>34</v>
      </c>
      <c r="Q259" s="13" t="s">
        <v>22</v>
      </c>
      <c r="R259" s="14">
        <v>6279</v>
      </c>
      <c r="S259" s="15">
        <v>237</v>
      </c>
    </row>
    <row r="260" spans="15:19" x14ac:dyDescent="0.3">
      <c r="O260" s="17" t="s">
        <v>40</v>
      </c>
      <c r="P260" s="17" t="s">
        <v>36</v>
      </c>
      <c r="Q260" s="17" t="s">
        <v>13</v>
      </c>
      <c r="R260" s="18">
        <v>4424</v>
      </c>
      <c r="S260" s="19">
        <v>201</v>
      </c>
    </row>
    <row r="261" spans="15:19" x14ac:dyDescent="0.3">
      <c r="O261" s="13" t="s">
        <v>2</v>
      </c>
      <c r="P261" s="13" t="s">
        <v>36</v>
      </c>
      <c r="Q261" s="13" t="s">
        <v>17</v>
      </c>
      <c r="R261" s="14">
        <v>189</v>
      </c>
      <c r="S261" s="15">
        <v>48</v>
      </c>
    </row>
    <row r="262" spans="15:19" x14ac:dyDescent="0.3">
      <c r="O262" s="17" t="s">
        <v>5</v>
      </c>
      <c r="P262" s="17" t="s">
        <v>35</v>
      </c>
      <c r="Q262" s="17" t="s">
        <v>22</v>
      </c>
      <c r="R262" s="18">
        <v>490</v>
      </c>
      <c r="S262" s="19">
        <v>84</v>
      </c>
    </row>
    <row r="263" spans="15:19" x14ac:dyDescent="0.3">
      <c r="O263" s="13" t="s">
        <v>8</v>
      </c>
      <c r="P263" s="13" t="s">
        <v>37</v>
      </c>
      <c r="Q263" s="13" t="s">
        <v>21</v>
      </c>
      <c r="R263" s="14">
        <v>434</v>
      </c>
      <c r="S263" s="15">
        <v>87</v>
      </c>
    </row>
    <row r="264" spans="15:19" x14ac:dyDescent="0.3">
      <c r="O264" s="17" t="s">
        <v>7</v>
      </c>
      <c r="P264" s="17" t="s">
        <v>38</v>
      </c>
      <c r="Q264" s="17" t="s">
        <v>30</v>
      </c>
      <c r="R264" s="18">
        <v>10129</v>
      </c>
      <c r="S264" s="19">
        <v>312</v>
      </c>
    </row>
    <row r="265" spans="15:19" x14ac:dyDescent="0.3">
      <c r="O265" s="13" t="s">
        <v>3</v>
      </c>
      <c r="P265" s="13" t="s">
        <v>39</v>
      </c>
      <c r="Q265" s="13" t="s">
        <v>28</v>
      </c>
      <c r="R265" s="14">
        <v>1652</v>
      </c>
      <c r="S265" s="15">
        <v>102</v>
      </c>
    </row>
    <row r="266" spans="15:19" x14ac:dyDescent="0.3">
      <c r="O266" s="17" t="s">
        <v>8</v>
      </c>
      <c r="P266" s="17" t="s">
        <v>38</v>
      </c>
      <c r="Q266" s="17" t="s">
        <v>21</v>
      </c>
      <c r="R266" s="18">
        <v>6433</v>
      </c>
      <c r="S266" s="19">
        <v>78</v>
      </c>
    </row>
    <row r="267" spans="15:19" x14ac:dyDescent="0.3">
      <c r="O267" s="13" t="s">
        <v>3</v>
      </c>
      <c r="P267" s="13" t="s">
        <v>34</v>
      </c>
      <c r="Q267" s="13" t="s">
        <v>23</v>
      </c>
      <c r="R267" s="14">
        <v>2212</v>
      </c>
      <c r="S267" s="15">
        <v>117</v>
      </c>
    </row>
    <row r="268" spans="15:19" x14ac:dyDescent="0.3">
      <c r="O268" s="17" t="s">
        <v>41</v>
      </c>
      <c r="P268" s="17" t="s">
        <v>35</v>
      </c>
      <c r="Q268" s="17" t="s">
        <v>19</v>
      </c>
      <c r="R268" s="18">
        <v>609</v>
      </c>
      <c r="S268" s="19">
        <v>99</v>
      </c>
    </row>
    <row r="269" spans="15:19" x14ac:dyDescent="0.3">
      <c r="O269" s="13" t="s">
        <v>40</v>
      </c>
      <c r="P269" s="13" t="s">
        <v>35</v>
      </c>
      <c r="Q269" s="13" t="s">
        <v>24</v>
      </c>
      <c r="R269" s="14">
        <v>1638</v>
      </c>
      <c r="S269" s="15">
        <v>48</v>
      </c>
    </row>
    <row r="270" spans="15:19" x14ac:dyDescent="0.3">
      <c r="O270" s="17" t="s">
        <v>7</v>
      </c>
      <c r="P270" s="17" t="s">
        <v>34</v>
      </c>
      <c r="Q270" s="17" t="s">
        <v>15</v>
      </c>
      <c r="R270" s="18">
        <v>3829</v>
      </c>
      <c r="S270" s="19">
        <v>24</v>
      </c>
    </row>
    <row r="271" spans="15:19" x14ac:dyDescent="0.3">
      <c r="O271" s="13" t="s">
        <v>40</v>
      </c>
      <c r="P271" s="13" t="s">
        <v>39</v>
      </c>
      <c r="Q271" s="13" t="s">
        <v>15</v>
      </c>
      <c r="R271" s="14">
        <v>5775</v>
      </c>
      <c r="S271" s="15">
        <v>42</v>
      </c>
    </row>
    <row r="272" spans="15:19" x14ac:dyDescent="0.3">
      <c r="O272" s="17" t="s">
        <v>6</v>
      </c>
      <c r="P272" s="17" t="s">
        <v>35</v>
      </c>
      <c r="Q272" s="17" t="s">
        <v>20</v>
      </c>
      <c r="R272" s="18">
        <v>1071</v>
      </c>
      <c r="S272" s="19">
        <v>270</v>
      </c>
    </row>
    <row r="273" spans="15:19" x14ac:dyDescent="0.3">
      <c r="O273" s="13" t="s">
        <v>8</v>
      </c>
      <c r="P273" s="13" t="s">
        <v>36</v>
      </c>
      <c r="Q273" s="13" t="s">
        <v>23</v>
      </c>
      <c r="R273" s="14">
        <v>5019</v>
      </c>
      <c r="S273" s="15">
        <v>150</v>
      </c>
    </row>
    <row r="274" spans="15:19" x14ac:dyDescent="0.3">
      <c r="O274" s="17" t="s">
        <v>2</v>
      </c>
      <c r="P274" s="17" t="s">
        <v>37</v>
      </c>
      <c r="Q274" s="17" t="s">
        <v>15</v>
      </c>
      <c r="R274" s="18">
        <v>2863</v>
      </c>
      <c r="S274" s="19">
        <v>42</v>
      </c>
    </row>
    <row r="275" spans="15:19" x14ac:dyDescent="0.3">
      <c r="O275" s="13" t="s">
        <v>40</v>
      </c>
      <c r="P275" s="13" t="s">
        <v>35</v>
      </c>
      <c r="Q275" s="13" t="s">
        <v>29</v>
      </c>
      <c r="R275" s="14">
        <v>1617</v>
      </c>
      <c r="S275" s="15">
        <v>126</v>
      </c>
    </row>
    <row r="276" spans="15:19" x14ac:dyDescent="0.3">
      <c r="O276" s="17" t="s">
        <v>6</v>
      </c>
      <c r="P276" s="17" t="s">
        <v>37</v>
      </c>
      <c r="Q276" s="17" t="s">
        <v>26</v>
      </c>
      <c r="R276" s="18">
        <v>6818</v>
      </c>
      <c r="S276" s="19">
        <v>6</v>
      </c>
    </row>
    <row r="277" spans="15:19" x14ac:dyDescent="0.3">
      <c r="O277" s="13" t="s">
        <v>3</v>
      </c>
      <c r="P277" s="13" t="s">
        <v>35</v>
      </c>
      <c r="Q277" s="13" t="s">
        <v>15</v>
      </c>
      <c r="R277" s="14">
        <v>6657</v>
      </c>
      <c r="S277" s="15">
        <v>276</v>
      </c>
    </row>
    <row r="278" spans="15:19" x14ac:dyDescent="0.3">
      <c r="O278" s="17" t="s">
        <v>3</v>
      </c>
      <c r="P278" s="17" t="s">
        <v>34</v>
      </c>
      <c r="Q278" s="17" t="s">
        <v>17</v>
      </c>
      <c r="R278" s="18">
        <v>2919</v>
      </c>
      <c r="S278" s="19">
        <v>93</v>
      </c>
    </row>
    <row r="279" spans="15:19" x14ac:dyDescent="0.3">
      <c r="O279" s="13" t="s">
        <v>2</v>
      </c>
      <c r="P279" s="13" t="s">
        <v>36</v>
      </c>
      <c r="Q279" s="13" t="s">
        <v>31</v>
      </c>
      <c r="R279" s="14">
        <v>3094</v>
      </c>
      <c r="S279" s="15">
        <v>246</v>
      </c>
    </row>
    <row r="280" spans="15:19" x14ac:dyDescent="0.3">
      <c r="O280" s="17" t="s">
        <v>6</v>
      </c>
      <c r="P280" s="17" t="s">
        <v>39</v>
      </c>
      <c r="Q280" s="17" t="s">
        <v>24</v>
      </c>
      <c r="R280" s="18">
        <v>2989</v>
      </c>
      <c r="S280" s="19">
        <v>3</v>
      </c>
    </row>
    <row r="281" spans="15:19" x14ac:dyDescent="0.3">
      <c r="O281" s="13" t="s">
        <v>8</v>
      </c>
      <c r="P281" s="13" t="s">
        <v>38</v>
      </c>
      <c r="Q281" s="13" t="s">
        <v>27</v>
      </c>
      <c r="R281" s="14">
        <v>2268</v>
      </c>
      <c r="S281" s="15">
        <v>63</v>
      </c>
    </row>
    <row r="282" spans="15:19" x14ac:dyDescent="0.3">
      <c r="O282" s="17" t="s">
        <v>5</v>
      </c>
      <c r="P282" s="17" t="s">
        <v>35</v>
      </c>
      <c r="Q282" s="17" t="s">
        <v>31</v>
      </c>
      <c r="R282" s="18">
        <v>4753</v>
      </c>
      <c r="S282" s="19">
        <v>246</v>
      </c>
    </row>
    <row r="283" spans="15:19" x14ac:dyDescent="0.3">
      <c r="O283" s="13" t="s">
        <v>2</v>
      </c>
      <c r="P283" s="13" t="s">
        <v>34</v>
      </c>
      <c r="Q283" s="13" t="s">
        <v>19</v>
      </c>
      <c r="R283" s="14">
        <v>7511</v>
      </c>
      <c r="S283" s="15">
        <v>120</v>
      </c>
    </row>
    <row r="284" spans="15:19" x14ac:dyDescent="0.3">
      <c r="O284" s="17" t="s">
        <v>2</v>
      </c>
      <c r="P284" s="17" t="s">
        <v>38</v>
      </c>
      <c r="Q284" s="17" t="s">
        <v>31</v>
      </c>
      <c r="R284" s="18">
        <v>4326</v>
      </c>
      <c r="S284" s="19">
        <v>348</v>
      </c>
    </row>
    <row r="285" spans="15:19" x14ac:dyDescent="0.3">
      <c r="O285" s="13" t="s">
        <v>41</v>
      </c>
      <c r="P285" s="13" t="s">
        <v>34</v>
      </c>
      <c r="Q285" s="13" t="s">
        <v>23</v>
      </c>
      <c r="R285" s="14">
        <v>4935</v>
      </c>
      <c r="S285" s="15">
        <v>126</v>
      </c>
    </row>
    <row r="286" spans="15:19" x14ac:dyDescent="0.3">
      <c r="O286" s="17" t="s">
        <v>6</v>
      </c>
      <c r="P286" s="17" t="s">
        <v>35</v>
      </c>
      <c r="Q286" s="17" t="s">
        <v>30</v>
      </c>
      <c r="R286" s="18">
        <v>4781</v>
      </c>
      <c r="S286" s="19">
        <v>123</v>
      </c>
    </row>
    <row r="287" spans="15:19" x14ac:dyDescent="0.3">
      <c r="O287" s="13" t="s">
        <v>5</v>
      </c>
      <c r="P287" s="13" t="s">
        <v>38</v>
      </c>
      <c r="Q287" s="13" t="s">
        <v>25</v>
      </c>
      <c r="R287" s="14">
        <v>7483</v>
      </c>
      <c r="S287" s="15">
        <v>45</v>
      </c>
    </row>
    <row r="288" spans="15:19" x14ac:dyDescent="0.3">
      <c r="O288" s="17" t="s">
        <v>10</v>
      </c>
      <c r="P288" s="17" t="s">
        <v>38</v>
      </c>
      <c r="Q288" s="17" t="s">
        <v>4</v>
      </c>
      <c r="R288" s="18">
        <v>6860</v>
      </c>
      <c r="S288" s="19">
        <v>126</v>
      </c>
    </row>
    <row r="289" spans="15:19" x14ac:dyDescent="0.3">
      <c r="O289" s="13" t="s">
        <v>40</v>
      </c>
      <c r="P289" s="13" t="s">
        <v>37</v>
      </c>
      <c r="Q289" s="13" t="s">
        <v>29</v>
      </c>
      <c r="R289" s="14">
        <v>9002</v>
      </c>
      <c r="S289" s="15">
        <v>72</v>
      </c>
    </row>
    <row r="290" spans="15:19" x14ac:dyDescent="0.3">
      <c r="O290" s="17" t="s">
        <v>6</v>
      </c>
      <c r="P290" s="17" t="s">
        <v>36</v>
      </c>
      <c r="Q290" s="17" t="s">
        <v>29</v>
      </c>
      <c r="R290" s="18">
        <v>1400</v>
      </c>
      <c r="S290" s="19">
        <v>135</v>
      </c>
    </row>
    <row r="291" spans="15:19" x14ac:dyDescent="0.3">
      <c r="O291" s="13" t="s">
        <v>10</v>
      </c>
      <c r="P291" s="13" t="s">
        <v>34</v>
      </c>
      <c r="Q291" s="13" t="s">
        <v>22</v>
      </c>
      <c r="R291" s="14">
        <v>4053</v>
      </c>
      <c r="S291" s="15">
        <v>24</v>
      </c>
    </row>
    <row r="292" spans="15:19" x14ac:dyDescent="0.3">
      <c r="O292" s="17" t="s">
        <v>7</v>
      </c>
      <c r="P292" s="17" t="s">
        <v>36</v>
      </c>
      <c r="Q292" s="17" t="s">
        <v>31</v>
      </c>
      <c r="R292" s="18">
        <v>2149</v>
      </c>
      <c r="S292" s="19">
        <v>117</v>
      </c>
    </row>
    <row r="293" spans="15:19" x14ac:dyDescent="0.3">
      <c r="O293" s="13" t="s">
        <v>3</v>
      </c>
      <c r="P293" s="13" t="s">
        <v>39</v>
      </c>
      <c r="Q293" s="13" t="s">
        <v>29</v>
      </c>
      <c r="R293" s="14">
        <v>3640</v>
      </c>
      <c r="S293" s="15">
        <v>51</v>
      </c>
    </row>
    <row r="294" spans="15:19" x14ac:dyDescent="0.3">
      <c r="O294" s="17" t="s">
        <v>2</v>
      </c>
      <c r="P294" s="17" t="s">
        <v>39</v>
      </c>
      <c r="Q294" s="17" t="s">
        <v>23</v>
      </c>
      <c r="R294" s="18">
        <v>630</v>
      </c>
      <c r="S294" s="19">
        <v>36</v>
      </c>
    </row>
    <row r="295" spans="15:19" x14ac:dyDescent="0.3">
      <c r="O295" s="13" t="s">
        <v>9</v>
      </c>
      <c r="P295" s="13" t="s">
        <v>35</v>
      </c>
      <c r="Q295" s="13" t="s">
        <v>27</v>
      </c>
      <c r="R295" s="14">
        <v>2429</v>
      </c>
      <c r="S295" s="15">
        <v>144</v>
      </c>
    </row>
    <row r="296" spans="15:19" x14ac:dyDescent="0.3">
      <c r="O296" s="17" t="s">
        <v>9</v>
      </c>
      <c r="P296" s="17" t="s">
        <v>36</v>
      </c>
      <c r="Q296" s="17" t="s">
        <v>25</v>
      </c>
      <c r="R296" s="18">
        <v>2142</v>
      </c>
      <c r="S296" s="19">
        <v>114</v>
      </c>
    </row>
    <row r="297" spans="15:19" x14ac:dyDescent="0.3">
      <c r="O297" s="13" t="s">
        <v>7</v>
      </c>
      <c r="P297" s="13" t="s">
        <v>37</v>
      </c>
      <c r="Q297" s="13" t="s">
        <v>30</v>
      </c>
      <c r="R297" s="14">
        <v>6454</v>
      </c>
      <c r="S297" s="15">
        <v>54</v>
      </c>
    </row>
    <row r="298" spans="15:19" x14ac:dyDescent="0.3">
      <c r="O298" s="17" t="s">
        <v>7</v>
      </c>
      <c r="P298" s="17" t="s">
        <v>37</v>
      </c>
      <c r="Q298" s="17" t="s">
        <v>16</v>
      </c>
      <c r="R298" s="18">
        <v>4487</v>
      </c>
      <c r="S298" s="19">
        <v>333</v>
      </c>
    </row>
    <row r="299" spans="15:19" x14ac:dyDescent="0.3">
      <c r="O299" s="13" t="s">
        <v>3</v>
      </c>
      <c r="P299" s="13" t="s">
        <v>37</v>
      </c>
      <c r="Q299" s="13" t="s">
        <v>4</v>
      </c>
      <c r="R299" s="14">
        <v>938</v>
      </c>
      <c r="S299" s="15">
        <v>366</v>
      </c>
    </row>
    <row r="300" spans="15:19" x14ac:dyDescent="0.3">
      <c r="O300" s="17" t="s">
        <v>3</v>
      </c>
      <c r="P300" s="17" t="s">
        <v>38</v>
      </c>
      <c r="Q300" s="17" t="s">
        <v>26</v>
      </c>
      <c r="R300" s="18">
        <v>8841</v>
      </c>
      <c r="S300" s="19">
        <v>303</v>
      </c>
    </row>
    <row r="301" spans="15:19" x14ac:dyDescent="0.3">
      <c r="O301" s="13" t="s">
        <v>2</v>
      </c>
      <c r="P301" s="13" t="s">
        <v>39</v>
      </c>
      <c r="Q301" s="13" t="s">
        <v>33</v>
      </c>
      <c r="R301" s="14">
        <v>4018</v>
      </c>
      <c r="S301" s="15">
        <v>126</v>
      </c>
    </row>
    <row r="302" spans="15:19" x14ac:dyDescent="0.3">
      <c r="O302" s="17" t="s">
        <v>41</v>
      </c>
      <c r="P302" s="17" t="s">
        <v>37</v>
      </c>
      <c r="Q302" s="17" t="s">
        <v>15</v>
      </c>
      <c r="R302" s="18">
        <v>714</v>
      </c>
      <c r="S302" s="19">
        <v>231</v>
      </c>
    </row>
    <row r="303" spans="15:19" x14ac:dyDescent="0.3">
      <c r="O303" s="13" t="s">
        <v>9</v>
      </c>
      <c r="P303" s="13" t="s">
        <v>38</v>
      </c>
      <c r="Q303" s="13" t="s">
        <v>25</v>
      </c>
      <c r="R303" s="14">
        <v>3850</v>
      </c>
      <c r="S303" s="15">
        <v>102</v>
      </c>
    </row>
  </sheetData>
  <mergeCells count="1">
    <mergeCell ref="A1:K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38E22-FBEE-45E7-9C0C-62AEBE8BF5EF}">
  <dimension ref="A1:L17"/>
  <sheetViews>
    <sheetView workbookViewId="0">
      <selection activeCell="C14" sqref="C14"/>
    </sheetView>
  </sheetViews>
  <sheetFormatPr defaultRowHeight="14.4" x14ac:dyDescent="0.3"/>
  <cols>
    <col min="2" max="2" width="26.5546875" bestFit="1" customWidth="1"/>
    <col min="3" max="3" width="14.44140625" bestFit="1" customWidth="1"/>
    <col min="6" max="6" width="26.5546875" bestFit="1" customWidth="1"/>
    <col min="7" max="7" width="14.44140625" bestFit="1" customWidth="1"/>
  </cols>
  <sheetData>
    <row r="1" spans="1:12" x14ac:dyDescent="0.3">
      <c r="A1" s="38" t="s">
        <v>78</v>
      </c>
      <c r="B1" s="38"/>
      <c r="C1" s="38"/>
      <c r="D1" s="38"/>
      <c r="E1" s="38"/>
      <c r="F1" s="38"/>
      <c r="G1" s="38"/>
      <c r="H1" s="38"/>
      <c r="I1" s="38"/>
      <c r="J1" s="38"/>
      <c r="K1" s="38"/>
      <c r="L1" s="38"/>
    </row>
    <row r="2" spans="1:12" x14ac:dyDescent="0.3">
      <c r="A2" s="38"/>
      <c r="B2" s="38"/>
      <c r="C2" s="38"/>
      <c r="D2" s="38"/>
      <c r="E2" s="38"/>
      <c r="F2" s="38"/>
      <c r="G2" s="38"/>
      <c r="H2" s="38"/>
      <c r="I2" s="38"/>
      <c r="J2" s="38"/>
      <c r="K2" s="38"/>
      <c r="L2" s="38"/>
    </row>
    <row r="4" spans="1:12" x14ac:dyDescent="0.3">
      <c r="B4" s="27" t="s">
        <v>79</v>
      </c>
      <c r="C4" t="s">
        <v>71</v>
      </c>
      <c r="F4" s="27" t="s">
        <v>79</v>
      </c>
      <c r="G4" t="s">
        <v>71</v>
      </c>
    </row>
    <row r="5" spans="1:12" x14ac:dyDescent="0.3">
      <c r="B5" s="28" t="s">
        <v>39</v>
      </c>
      <c r="C5">
        <v>45752</v>
      </c>
      <c r="F5" s="28" t="s">
        <v>37</v>
      </c>
      <c r="G5">
        <v>7987</v>
      </c>
    </row>
    <row r="6" spans="1:12" x14ac:dyDescent="0.3">
      <c r="B6" s="30" t="s">
        <v>2</v>
      </c>
      <c r="C6">
        <v>45752</v>
      </c>
      <c r="F6" s="30" t="s">
        <v>10</v>
      </c>
      <c r="G6">
        <v>7987</v>
      </c>
    </row>
    <row r="7" spans="1:12" x14ac:dyDescent="0.3">
      <c r="B7" s="28" t="s">
        <v>37</v>
      </c>
      <c r="C7">
        <v>43568</v>
      </c>
      <c r="F7" s="28" t="s">
        <v>38</v>
      </c>
      <c r="G7">
        <v>6069</v>
      </c>
    </row>
    <row r="8" spans="1:12" x14ac:dyDescent="0.3">
      <c r="B8" s="30" t="s">
        <v>7</v>
      </c>
      <c r="C8">
        <v>43568</v>
      </c>
      <c r="F8" s="30" t="s">
        <v>41</v>
      </c>
      <c r="G8">
        <v>6069</v>
      </c>
    </row>
    <row r="9" spans="1:12" x14ac:dyDescent="0.3">
      <c r="B9" s="28" t="s">
        <v>34</v>
      </c>
      <c r="C9">
        <v>41559</v>
      </c>
      <c r="F9" s="28" t="s">
        <v>34</v>
      </c>
      <c r="G9">
        <v>5516</v>
      </c>
    </row>
    <row r="10" spans="1:12" x14ac:dyDescent="0.3">
      <c r="B10" s="30" t="s">
        <v>5</v>
      </c>
      <c r="C10">
        <v>41559</v>
      </c>
      <c r="F10" s="30" t="s">
        <v>8</v>
      </c>
      <c r="G10">
        <v>5516</v>
      </c>
    </row>
    <row r="11" spans="1:12" x14ac:dyDescent="0.3">
      <c r="B11" s="28" t="s">
        <v>36</v>
      </c>
      <c r="C11">
        <v>39620</v>
      </c>
      <c r="F11" s="28" t="s">
        <v>36</v>
      </c>
      <c r="G11">
        <v>5019</v>
      </c>
    </row>
    <row r="12" spans="1:12" x14ac:dyDescent="0.3">
      <c r="B12" s="30" t="s">
        <v>5</v>
      </c>
      <c r="C12">
        <v>39620</v>
      </c>
      <c r="F12" s="30" t="s">
        <v>8</v>
      </c>
      <c r="G12">
        <v>5019</v>
      </c>
    </row>
    <row r="13" spans="1:12" x14ac:dyDescent="0.3">
      <c r="B13" s="28" t="s">
        <v>35</v>
      </c>
      <c r="C13">
        <v>38325</v>
      </c>
      <c r="F13" s="28" t="s">
        <v>39</v>
      </c>
      <c r="G13">
        <v>3976</v>
      </c>
    </row>
    <row r="14" spans="1:12" x14ac:dyDescent="0.3">
      <c r="B14" s="30" t="s">
        <v>40</v>
      </c>
      <c r="C14">
        <v>38325</v>
      </c>
      <c r="F14" s="30" t="s">
        <v>41</v>
      </c>
      <c r="G14">
        <v>3976</v>
      </c>
    </row>
    <row r="15" spans="1:12" x14ac:dyDescent="0.3">
      <c r="B15" s="28" t="s">
        <v>38</v>
      </c>
      <c r="C15">
        <v>25221</v>
      </c>
      <c r="F15" s="28" t="s">
        <v>35</v>
      </c>
      <c r="G15">
        <v>2142</v>
      </c>
    </row>
    <row r="16" spans="1:12" x14ac:dyDescent="0.3">
      <c r="B16" s="30" t="s">
        <v>5</v>
      </c>
      <c r="C16">
        <v>25221</v>
      </c>
      <c r="F16" s="30" t="s">
        <v>2</v>
      </c>
      <c r="G16">
        <v>2142</v>
      </c>
    </row>
    <row r="17" spans="2:7" x14ac:dyDescent="0.3">
      <c r="B17" s="28" t="s">
        <v>70</v>
      </c>
      <c r="C17">
        <v>234045</v>
      </c>
      <c r="F17" s="28" t="s">
        <v>70</v>
      </c>
      <c r="G17">
        <v>30709</v>
      </c>
    </row>
  </sheetData>
  <mergeCells count="1">
    <mergeCell ref="A1: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32F1-7949-4911-92F4-B694740F53F5}">
  <dimension ref="A1:I26"/>
  <sheetViews>
    <sheetView zoomScale="62" workbookViewId="0">
      <selection activeCell="E34" sqref="E34"/>
    </sheetView>
  </sheetViews>
  <sheetFormatPr defaultRowHeight="14.4" x14ac:dyDescent="0.3"/>
  <cols>
    <col min="2" max="2" width="23.5546875" bestFit="1" customWidth="1"/>
    <col min="3" max="4" width="14.44140625" bestFit="1" customWidth="1"/>
    <col min="5" max="5" width="11.6640625" bestFit="1" customWidth="1"/>
  </cols>
  <sheetData>
    <row r="1" spans="1:9" x14ac:dyDescent="0.3">
      <c r="A1" s="41" t="s">
        <v>82</v>
      </c>
      <c r="B1" s="38"/>
      <c r="C1" s="38"/>
      <c r="D1" s="38"/>
      <c r="E1" s="38"/>
      <c r="F1" s="38"/>
      <c r="G1" s="38"/>
      <c r="H1" s="38"/>
      <c r="I1" s="38"/>
    </row>
    <row r="2" spans="1:9" x14ac:dyDescent="0.3">
      <c r="A2" s="38"/>
      <c r="B2" s="38"/>
      <c r="C2" s="38"/>
      <c r="D2" s="38"/>
      <c r="E2" s="38"/>
      <c r="F2" s="38"/>
      <c r="G2" s="38"/>
      <c r="H2" s="38"/>
      <c r="I2" s="38"/>
    </row>
    <row r="4" spans="1:9" x14ac:dyDescent="0.3">
      <c r="B4" s="27" t="s">
        <v>69</v>
      </c>
      <c r="C4" s="16" t="s">
        <v>83</v>
      </c>
    </row>
    <row r="5" spans="1:9" x14ac:dyDescent="0.3">
      <c r="B5" s="28" t="s">
        <v>14</v>
      </c>
      <c r="C5" s="29">
        <v>1644.5</v>
      </c>
    </row>
    <row r="6" spans="1:9" x14ac:dyDescent="0.3">
      <c r="B6" s="28" t="s">
        <v>30</v>
      </c>
      <c r="C6" s="29">
        <v>-1901.3400000000001</v>
      </c>
    </row>
    <row r="7" spans="1:9" x14ac:dyDescent="0.3">
      <c r="B7" s="28" t="s">
        <v>24</v>
      </c>
      <c r="C7" s="29">
        <v>7922.67</v>
      </c>
    </row>
    <row r="8" spans="1:9" x14ac:dyDescent="0.3">
      <c r="B8" s="28" t="s">
        <v>19</v>
      </c>
      <c r="C8" s="29">
        <v>12542.16</v>
      </c>
    </row>
    <row r="9" spans="1:9" x14ac:dyDescent="0.3">
      <c r="B9" s="28" t="s">
        <v>22</v>
      </c>
      <c r="C9" s="29">
        <v>6711.15</v>
      </c>
    </row>
    <row r="10" spans="1:9" x14ac:dyDescent="0.3">
      <c r="B10" s="28" t="s">
        <v>4</v>
      </c>
      <c r="C10" s="29">
        <v>-45.240000000000009</v>
      </c>
    </row>
    <row r="11" spans="1:9" x14ac:dyDescent="0.3">
      <c r="B11" s="28" t="s">
        <v>26</v>
      </c>
      <c r="C11" s="29">
        <v>19679.8</v>
      </c>
    </row>
    <row r="12" spans="1:9" x14ac:dyDescent="0.3">
      <c r="B12" s="28" t="s">
        <v>28</v>
      </c>
      <c r="C12" s="29">
        <v>13222.439999999999</v>
      </c>
    </row>
    <row r="13" spans="1:9" x14ac:dyDescent="0.3">
      <c r="B13" s="28" t="s">
        <v>32</v>
      </c>
      <c r="C13" s="29">
        <v>11700.7</v>
      </c>
    </row>
    <row r="14" spans="1:9" x14ac:dyDescent="0.3">
      <c r="B14" s="28" t="s">
        <v>17</v>
      </c>
      <c r="C14" s="29">
        <v>20048.82</v>
      </c>
    </row>
    <row r="15" spans="1:9" x14ac:dyDescent="0.3">
      <c r="B15" s="28" t="s">
        <v>23</v>
      </c>
      <c r="C15" s="29">
        <v>15433.08</v>
      </c>
    </row>
    <row r="16" spans="1:9" x14ac:dyDescent="0.3">
      <c r="B16" s="28" t="s">
        <v>29</v>
      </c>
      <c r="C16" s="29">
        <v>4962.68</v>
      </c>
    </row>
    <row r="17" spans="2:3" x14ac:dyDescent="0.3">
      <c r="B17" s="28" t="s">
        <v>13</v>
      </c>
      <c r="C17" s="29">
        <v>-251.82</v>
      </c>
    </row>
    <row r="18" spans="2:3" x14ac:dyDescent="0.3">
      <c r="B18" s="28" t="s">
        <v>16</v>
      </c>
      <c r="C18" s="29">
        <v>216.68000000000029</v>
      </c>
    </row>
    <row r="19" spans="2:3" x14ac:dyDescent="0.3">
      <c r="B19" s="28" t="s">
        <v>20</v>
      </c>
      <c r="C19" s="29">
        <v>18379.060000000001</v>
      </c>
    </row>
    <row r="20" spans="2:3" x14ac:dyDescent="0.3">
      <c r="B20" s="28" t="s">
        <v>27</v>
      </c>
      <c r="C20" s="29">
        <v>7444.01</v>
      </c>
    </row>
    <row r="21" spans="2:3" x14ac:dyDescent="0.3">
      <c r="B21" s="28" t="s">
        <v>33</v>
      </c>
      <c r="C21" s="29">
        <v>9655.6200000000008</v>
      </c>
    </row>
    <row r="22" spans="2:3" x14ac:dyDescent="0.3">
      <c r="B22" s="28" t="s">
        <v>15</v>
      </c>
      <c r="C22" s="29">
        <v>9735.7999999999993</v>
      </c>
    </row>
    <row r="23" spans="2:3" x14ac:dyDescent="0.3">
      <c r="B23" s="28" t="s">
        <v>31</v>
      </c>
      <c r="C23" s="29">
        <v>1839.48</v>
      </c>
    </row>
    <row r="24" spans="2:3" x14ac:dyDescent="0.3">
      <c r="B24" s="28" t="s">
        <v>21</v>
      </c>
      <c r="C24" s="29">
        <v>6589</v>
      </c>
    </row>
    <row r="25" spans="2:3" x14ac:dyDescent="0.3">
      <c r="B25" s="28" t="s">
        <v>25</v>
      </c>
      <c r="C25" s="29">
        <v>6258.3499999999995</v>
      </c>
    </row>
    <row r="26" spans="2:3" x14ac:dyDescent="0.3">
      <c r="B26" s="28" t="s">
        <v>70</v>
      </c>
      <c r="C26" s="29">
        <v>171787.59999999998</v>
      </c>
    </row>
  </sheetData>
  <mergeCells count="1">
    <mergeCell ref="A1:I2"/>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4 0 6 3 4 0 0 - a 3 0 0 - 4 6 d 0 - b 4 f a - 3 0 5 a 5 9 6 6 4 2 4 a " > < C u s t o m C o n t e n t > < ! [ C D A T A [ < ? x m l   v e r s i o n = " 1 . 0 "   e n c o d i n g = " u t f - 1 6 " ? > < S e t t i n g s > < C a l c u l a t e d F i e l d s > < i t e m > < M e a s u r e N a m e > S a l e s   p e r   U n i t < / M e a s u r e N a m e > < D i s p l a y N a m e > S a l e s   p e r   U n i t < / D i s p l a y N a m e > < V i s i b l e > F a l s e < / V i s i b l e > < / i t e m > < i t e m > < M e a s u r e N a m e > T o t a l   P r o f i t < / M e a s u r e N a m e > < D i s p l a y N a m e > T o t a l   P r o f i t < / D i s p l a y N a m e > < V i s i b l e > F a l s e < / V i s i b l e > < / i t e m > < / C a l c u l a t e d F i e l d s > < S A H o s t H a s h > 0 < / S A H o s t H a s h > < G e m i n i F i e l d L i s t V i s i b l e > T r u e < / G e m i n i F i e l d L i s t V i s i b l e > < / S e t t i n g s > ] ] > < / C u s t o m C o n t e n t > < / G e m i n i > 
</file>

<file path=customXml/item10.xml>��< ? x m l   v e r s i o n = " 1 . 0 "   e n c o d i n g = " U T F - 1 6 " ? > < G e m i n i   x m l n s = " h t t p : / / g e m i n i / p i v o t c u s t o m i z a t i o n / 8 8 c f 1 f 7 b - 1 2 b 0 - 4 b f e - 8 4 3 5 - d 1 9 6 6 7 0 1 8 5 5 9 " > < C u s t o m C o n t e n t > < ! [ C D A T A [ < ? x m l   v e r s i o n = " 1 . 0 "   e n c o d i n g = " u t f - 1 6 " ? > < S e t t i n g s > < C a l c u l a t e d F i e l d s > < i t e m > < M e a s u r e N a m e > S a l e s   p e r   U n i t < / M e a s u r e N a m e > < D i s p l a y N a m e > S a l e s   p e r   U n i t < / D i s p l a y N a m e > < V i s i b l e > F a l s e < / V i s i b l e > < / i t e m > < / C a l c u l a t e d F i e l d s > < S A H o s t H a s h > 0 < / S A H o s t H a s h > < G e m i n i F i e l d L i s t V i s i b l e > T r u e < / G e m i n i F i e l d L i s t V i s i b l e > < / S e t t i n g s > ] ] > < / C u s t o m C o n t e n t > < / G e m i n i > 
</file>

<file path=customXml/item11.xml>��< ? x m l   v e r s i o n = " 1 . 0 "   e n c o d i n g = " U T F - 1 6 " ? > < G e m i n i   x m l n s = " h t t p : / / g e m i n i / p i v o t c u s t o m i z a t i o n / 9 8 b 7 e e 4 e - f b f 7 - 4 4 a c - a 6 3 1 - 1 9 7 0 d b 7 e 5 c b 4 " > < C u s t o m C o n t e n t > < ! [ C D A T A [ < ? x m l   v e r s i o n = " 1 . 0 "   e n c o d i n g = " u t f - 1 6 " ? > < S e t t i n g s > < C a l c u l a t e d F i e l d s > < i t e m > < M e a s u r e N a m e > S a l e s   p e r   U n i t < / M e a s u r e N a m e > < D i s p l a y N a m e > S a l e s   p e r   U n i t < / D i s p l a y N a m e > < V i s i b l e > F a l s e < / V i s i b l e > < / i t e m > < / C a l c u l a t e d F i e l d s > < S A H o s t H a s h > 0 < / S A H o s t H a s h > < G e m i n i F i e l d L i s t V i s i b l e > T r u e < / G e m i n i F i e l d L i s t V i s i b l e > < / S e t t i n g s > ] ] > < / C u s t o m C o n t e n t > < / G e m i n i > 
</file>

<file path=customXml/item12.xml>��< ? x m l   v e r s i o n = " 1 . 0 "   e n c o d i n g = " U T F - 1 6 " ? > < G e m i n i   x m l n s = " h t t p : / / g e m i n i / p i v o t c u s t o m i z a t i o n / 5 9 2 9 4 7 a 7 - 6 3 1 d - 4 7 d 7 - 9 3 2 c - 8 e 0 7 2 7 3 6 0 5 a c " > < C u s t o m C o n t e n t > < ! [ C D A T A [ < ? x m l   v e r s i o n = " 1 . 0 "   e n c o d i n g = " u t f - 1 6 " ? > < S e t t i n g s > < C a l c u l a t e d F i e l d s > < i t e m > < M e a s u r e N a m e > S a l e s   p e r   U n i t < / M e a s u r e N a m e > < D i s p l a y N a m e > S a l e s   p e r   U n i t < / D i s p l a y N a m e > < V i s i b l e > F a l s e < / V i s i b l e > < / i t e m > < 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 2 0 2 4 - 0 7 - 0 1 T 0 6 : 4 1 : 1 8 . 4 6 2 4 6 3 6 + 0 5 : 3 0 < / L a s t P r o c e s s e d T i m e > < / D a t a M o d e l i n g S a n d b o x . S e r i a l i z e d S a n d b o x E r r o r C a c h e > ] ] > < / C u s t o m C o n t e n t > < / G e m i n i > 
</file>

<file path=customXml/item3.xml>��< ? x m l   v e r s i o n = " 1 . 0 "   e n c o d i n g = " U T F - 1 6 " ? > < G e m i n i   x m l n s = " h t t p : / / g e m i n i / p i v o t c u s t o m i z a t i o n / c d 4 7 f c 0 4 - c 2 a e - 4 b 1 d - a 8 2 d - f 4 6 1 a e b f f a f f " > < C u s t o m C o n t e n t > < ! [ C D A T A [ < ? x m l   v e r s i o n = " 1 . 0 "   e n c o d i n g = " u t f - 1 6 " ? > < S e t t i n g s > < C a l c u l a t e d F i e l d s > < i t e m > < M e a s u r e N a m e > S a l e s   p e r   U n i t < / M e a s u r e N a m e > < D i s p l a y N a m e > S a l e s   p e r   U n i t 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4.xml>��< ? x m l   v e r s i o n = " 1 . 0 "   e n c o d i n g = " U T F - 1 6 " ? > < G e m i n i   x m l n s = " h t t p : / / g e m i n i / p i v o t c u s t o m i z a t i o n / 7 f 9 6 f e c d - 1 1 9 e - 4 5 a 9 - b 4 2 a - 8 7 9 7 a a b b 0 c 1 e " > < C u s t o m C o n t e n t > < ! [ C D A T A [ < ? x m l   v e r s i o n = " 1 . 0 "   e n c o d i n g = " u t f - 1 6 " ? > < S e t t i n g s > < C a l c u l a t e d F i e l d s > < i t e m > < M e a s u r e N a m e > S a l e s   p e r   U n i t < / M e a s u r e N a m e > < D i s p l a y N a m e > S a l e s   p e r   U n i t 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5 a 0 9 8 6 b 8 - b d 0 a - 4 c 2 5 - 8 7 e 0 - 1 c 1 3 a 1 7 8 e f 7 7 " > < C u s t o m C o n t e n t > < ! [ C D A T A [ < ? x m l   v e r s i o n = " 1 . 0 "   e n c o d i n g = " u t f - 1 6 " ? > < S e t t i n g s > < C a l c u l a t e d F i e l d s > < i t e m > < M e a s u r e N a m e > S a l e s   p e r   U n i t < / M e a s u r e N a m e > < D i s p l a y N a m e > S a l e s   p e r   U n i t < / D i s p l a y N a m e > < V i s i b l e > F a l s e < / V i s i b l e > < / i t e m > < i t e m > < M e a s u r e N a m e > T o t a l   P r o f i t < / M e a s u r e N a m e > < D i s p l a y N a m e > T o t a l   P r o f i t < / 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0 e 7 8 8 6 4 f - b 3 5 6 - 4 0 c b - b 4 0 5 - 6 0 4 6 d 6 2 2 5 1 2 3 " > < C u s t o m C o n t e n t > < ! [ C D A T A [ < ? x m l   v e r s i o n = " 1 . 0 "   e n c o d i n g = " u t f - 1 6 " ? > < S e t t i n g s > < C a l c u l a t e d F i e l d s > < i t e m > < M e a s u r e N a m e > S a l e s   p e r   U n i t < / M e a s u r e N a m e > < D i s p l a y N a m e > S a l e s   p e r   U n i t < / D i s p l a y N a m e > < V i s i b l e > F a l s e < / V i s i b l e > < / i t e m > < 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AEC2FFE-1AA0-4AD0-9038-519F9E773BB4}">
  <ds:schemaRefs/>
</ds:datastoreItem>
</file>

<file path=customXml/itemProps10.xml><?xml version="1.0" encoding="utf-8"?>
<ds:datastoreItem xmlns:ds="http://schemas.openxmlformats.org/officeDocument/2006/customXml" ds:itemID="{CA8E68D2-51D3-4AB0-A14A-5B31A2774B16}">
  <ds:schemaRefs/>
</ds:datastoreItem>
</file>

<file path=customXml/itemProps11.xml><?xml version="1.0" encoding="utf-8"?>
<ds:datastoreItem xmlns:ds="http://schemas.openxmlformats.org/officeDocument/2006/customXml" ds:itemID="{67D28119-F324-420D-B8BE-E7F79DEF414F}">
  <ds:schemaRefs/>
</ds:datastoreItem>
</file>

<file path=customXml/itemProps12.xml><?xml version="1.0" encoding="utf-8"?>
<ds:datastoreItem xmlns:ds="http://schemas.openxmlformats.org/officeDocument/2006/customXml" ds:itemID="{02C9BA8E-BD6F-46E6-9B24-F4940C8377EE}">
  <ds:schemaRefs/>
</ds:datastoreItem>
</file>

<file path=customXml/itemProps13.xml><?xml version="1.0" encoding="utf-8"?>
<ds:datastoreItem xmlns:ds="http://schemas.openxmlformats.org/officeDocument/2006/customXml" ds:itemID="{BCDE5B3D-79FC-4FEA-A04B-9B3BFCD4456A}">
  <ds:schemaRefs/>
</ds:datastoreItem>
</file>

<file path=customXml/itemProps2.xml><?xml version="1.0" encoding="utf-8"?>
<ds:datastoreItem xmlns:ds="http://schemas.openxmlformats.org/officeDocument/2006/customXml" ds:itemID="{8132B60F-1696-49D6-903A-C0286996FAC0}">
  <ds:schemaRefs/>
</ds:datastoreItem>
</file>

<file path=customXml/itemProps3.xml><?xml version="1.0" encoding="utf-8"?>
<ds:datastoreItem xmlns:ds="http://schemas.openxmlformats.org/officeDocument/2006/customXml" ds:itemID="{E2CB59B1-B571-440E-9919-87928C8342E4}">
  <ds:schemaRefs/>
</ds:datastoreItem>
</file>

<file path=customXml/itemProps4.xml><?xml version="1.0" encoding="utf-8"?>
<ds:datastoreItem xmlns:ds="http://schemas.openxmlformats.org/officeDocument/2006/customXml" ds:itemID="{A521236E-65D2-43D6-B526-377CB5A84C84}">
  <ds:schemaRefs/>
</ds:datastoreItem>
</file>

<file path=customXml/itemProps5.xml><?xml version="1.0" encoding="utf-8"?>
<ds:datastoreItem xmlns:ds="http://schemas.openxmlformats.org/officeDocument/2006/customXml" ds:itemID="{0216DCB4-A9FB-4118-A65D-80B0F44A4CF3}">
  <ds:schemaRefs/>
</ds:datastoreItem>
</file>

<file path=customXml/itemProps6.xml><?xml version="1.0" encoding="utf-8"?>
<ds:datastoreItem xmlns:ds="http://schemas.openxmlformats.org/officeDocument/2006/customXml" ds:itemID="{5186E95A-365E-475D-83F2-B3B563A7E214}">
  <ds:schemaRefs/>
</ds:datastoreItem>
</file>

<file path=customXml/itemProps7.xml><?xml version="1.0" encoding="utf-8"?>
<ds:datastoreItem xmlns:ds="http://schemas.openxmlformats.org/officeDocument/2006/customXml" ds:itemID="{4FF9C6F7-6AA8-4064-8702-A92E916ECF01}">
  <ds:schemaRefs/>
</ds:datastoreItem>
</file>

<file path=customXml/itemProps8.xml><?xml version="1.0" encoding="utf-8"?>
<ds:datastoreItem xmlns:ds="http://schemas.openxmlformats.org/officeDocument/2006/customXml" ds:itemID="{77630CFE-245B-4EED-9A9F-5228B3DAE6BC}">
  <ds:schemaRefs/>
</ds:datastoreItem>
</file>

<file path=customXml/itemProps9.xml><?xml version="1.0" encoding="utf-8"?>
<ds:datastoreItem xmlns:ds="http://schemas.openxmlformats.org/officeDocument/2006/customXml" ds:itemID="{DAE4C32D-72B4-48A8-8FB6-AFBAE5ECC4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Amit verma</cp:lastModifiedBy>
  <dcterms:created xsi:type="dcterms:W3CDTF">2021-03-14T20:21:32Z</dcterms:created>
  <dcterms:modified xsi:type="dcterms:W3CDTF">2024-07-01T01:24:13Z</dcterms:modified>
</cp:coreProperties>
</file>