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YFPOTFS\MES3\YFPO.MES\document\开发计划\"/>
    </mc:Choice>
  </mc:AlternateContent>
  <bookViews>
    <workbookView xWindow="0" yWindow="0" windowWidth="15255" windowHeight="9390" tabRatio="558"/>
  </bookViews>
  <sheets>
    <sheet name="工作计划" sheetId="1" r:id="rId1"/>
    <sheet name="DevPlanA" sheetId="2" r:id="rId2"/>
    <sheet name="DevPlanB" sheetId="3" r:id="rId3"/>
    <sheet name="Sheet2" sheetId="4" r:id="rId4"/>
    <sheet name="Sheet3" sheetId="5" r:id="rId5"/>
    <sheet name="Sheet1" sheetId="6" r:id="rId6"/>
  </sheets>
  <definedNames>
    <definedName name="_xlnm._FilterDatabase" localSheetId="1" hidden="1">DevPlanA!$B$4:$G$18</definedName>
    <definedName name="_xlnm._FilterDatabase" localSheetId="2" hidden="1">DevPlanB!$B$4:$G$17</definedName>
    <definedName name="_xlnm._FilterDatabase" localSheetId="0" hidden="1">工作计划!$A$4:$S$471</definedName>
  </definedNames>
  <calcPr calcId="152511" concurrentCalc="0"/>
</workbook>
</file>

<file path=xl/calcChain.xml><?xml version="1.0" encoding="utf-8"?>
<calcChain xmlns="http://schemas.openxmlformats.org/spreadsheetml/2006/main">
  <c r="N12" i="6" l="1"/>
  <c r="N14" i="6"/>
  <c r="N17" i="6"/>
  <c r="H16" i="6"/>
  <c r="H14" i="6"/>
  <c r="L8" i="6"/>
  <c r="K10" i="6"/>
  <c r="K12" i="6"/>
  <c r="I11" i="6"/>
  <c r="E11" i="6"/>
  <c r="E9" i="6"/>
  <c r="M4" i="6"/>
  <c r="K14" i="5"/>
  <c r="K7" i="5"/>
  <c r="K9" i="5"/>
  <c r="I29" i="4"/>
  <c r="C25" i="4"/>
  <c r="D25" i="4"/>
  <c r="O22" i="4"/>
  <c r="G20" i="4"/>
  <c r="I22" i="4"/>
  <c r="F16" i="4"/>
  <c r="H16" i="4"/>
  <c r="H9" i="4"/>
  <c r="J9" i="4"/>
  <c r="H13" i="4"/>
  <c r="E9" i="4"/>
  <c r="C13" i="4"/>
  <c r="N8" i="4"/>
  <c r="N11" i="4"/>
  <c r="E4" i="4"/>
  <c r="G4" i="4"/>
  <c r="I4" i="4"/>
  <c r="I3" i="4"/>
  <c r="G2" i="4"/>
  <c r="G14" i="3"/>
  <c r="G8" i="3"/>
  <c r="G7" i="3"/>
  <c r="G6" i="3"/>
  <c r="G16" i="2"/>
  <c r="G15" i="2"/>
  <c r="G12" i="2"/>
  <c r="G9" i="2"/>
  <c r="G8" i="2"/>
  <c r="G7" i="2"/>
  <c r="S362" i="1"/>
  <c r="K297" i="1"/>
  <c r="S232" i="1"/>
  <c r="S231" i="1"/>
  <c r="S227" i="1"/>
  <c r="S226" i="1"/>
  <c r="S225" i="1"/>
  <c r="S224" i="1"/>
  <c r="S223" i="1"/>
  <c r="S222" i="1"/>
  <c r="S221" i="1"/>
  <c r="S220" i="1"/>
  <c r="S219" i="1"/>
  <c r="S218" i="1"/>
  <c r="S212" i="1"/>
  <c r="S208" i="1"/>
  <c r="S205" i="1"/>
  <c r="S203" i="1"/>
  <c r="S202" i="1"/>
  <c r="S170" i="1"/>
  <c r="S167" i="1"/>
  <c r="S166" i="1"/>
  <c r="S158" i="1"/>
  <c r="S157" i="1"/>
  <c r="S144" i="1"/>
  <c r="S143" i="1"/>
  <c r="S142" i="1"/>
  <c r="S141" i="1"/>
  <c r="S133" i="1"/>
  <c r="S132" i="1"/>
  <c r="S131" i="1"/>
  <c r="S129" i="1"/>
  <c r="S127" i="1"/>
  <c r="S126" i="1"/>
  <c r="S125" i="1"/>
  <c r="S124" i="1"/>
  <c r="S123" i="1"/>
  <c r="S122" i="1"/>
  <c r="S121" i="1"/>
  <c r="S120" i="1"/>
  <c r="S119" i="1"/>
  <c r="S118" i="1"/>
  <c r="S115" i="1"/>
  <c r="S113" i="1"/>
  <c r="S112" i="1"/>
  <c r="S109" i="1"/>
  <c r="S108" i="1"/>
  <c r="S107" i="1"/>
  <c r="S106" i="1"/>
  <c r="S99" i="1"/>
  <c r="K95" i="1"/>
  <c r="K92" i="1"/>
  <c r="S84" i="1"/>
  <c r="S83" i="1"/>
  <c r="K71" i="1"/>
  <c r="S40" i="1"/>
  <c r="S37" i="1"/>
  <c r="S29" i="1"/>
</calcChain>
</file>

<file path=xl/comments1.xml><?xml version="1.0" encoding="utf-8"?>
<comments xmlns="http://schemas.openxmlformats.org/spreadsheetml/2006/main">
  <authors>
    <author>lwu4</author>
  </authors>
  <commentList>
    <comment ref="I4" authorId="0" shapeId="0">
      <text>
        <r>
          <rPr>
            <sz val="9"/>
            <rFont val="宋体"/>
            <family val="3"/>
            <charset val="134"/>
          </rPr>
          <t xml:space="preserve">lwu4:
</t>
        </r>
        <r>
          <rPr>
            <sz val="9"/>
            <rFont val="宋体"/>
            <family val="3"/>
            <charset val="134"/>
          </rPr>
          <t>未开始,方案定义中,方案已确定,开发中,初步测试完成,集成测试完成,用户已确认</t>
        </r>
      </text>
    </comment>
    <comment ref="H6" authorId="0" shapeId="0">
      <text>
        <r>
          <rPr>
            <sz val="9"/>
            <rFont val="宋体"/>
            <family val="3"/>
            <charset val="134"/>
          </rPr>
          <t xml:space="preserve">lwu4:
</t>
        </r>
        <r>
          <rPr>
            <sz val="9"/>
            <rFont val="宋体"/>
            <family val="3"/>
            <charset val="134"/>
          </rPr>
          <t xml:space="preserve">项目解决方案的建立
</t>
        </r>
        <r>
          <rPr>
            <sz val="9"/>
            <rFont val="宋体"/>
            <family val="3"/>
            <charset val="134"/>
          </rPr>
          <t xml:space="preserve">EF的建立
</t>
        </r>
        <r>
          <rPr>
            <sz val="9"/>
            <rFont val="宋体"/>
            <family val="3"/>
            <charset val="134"/>
          </rPr>
          <t xml:space="preserve">EF模型与Client的Model自动映射
</t>
        </r>
        <r>
          <rPr>
            <sz val="9"/>
            <rFont val="宋体"/>
            <family val="3"/>
            <charset val="134"/>
          </rPr>
          <t xml:space="preserve">后台操作方法与Client方法的映射
</t>
        </r>
      </text>
    </comment>
    <comment ref="H11" authorId="0" shapeId="0">
      <text>
        <r>
          <rPr>
            <sz val="9"/>
            <rFont val="宋体"/>
            <family val="3"/>
            <charset val="134"/>
          </rPr>
          <t xml:space="preserve">lwu4:
</t>
        </r>
        <r>
          <rPr>
            <sz val="9"/>
            <rFont val="宋体"/>
            <family val="3"/>
            <charset val="134"/>
          </rPr>
          <t xml:space="preserve">包含了基本的程序权限控制，系统基础表的建立及登录及功能主窗体。
</t>
        </r>
      </text>
    </comment>
    <comment ref="H12" authorId="0" shapeId="0">
      <text>
        <r>
          <rPr>
            <sz val="9"/>
            <rFont val="宋体"/>
            <family val="3"/>
            <charset val="134"/>
          </rPr>
          <t xml:space="preserve">lwu4:
</t>
        </r>
        <r>
          <rPr>
            <sz val="9"/>
            <rFont val="宋体"/>
            <family val="3"/>
            <charset val="134"/>
          </rPr>
          <t>独立的程序自动更新程序</t>
        </r>
      </text>
    </comment>
    <comment ref="H15" authorId="0" shapeId="0">
      <text>
        <r>
          <rPr>
            <sz val="9"/>
            <rFont val="宋体"/>
            <family val="3"/>
            <charset val="134"/>
          </rPr>
          <t xml:space="preserve">lwu4:
</t>
        </r>
        <r>
          <rPr>
            <sz val="9"/>
            <rFont val="宋体"/>
            <family val="3"/>
            <charset val="134"/>
          </rPr>
          <t>需要指定打散1层或打散到底。</t>
        </r>
      </text>
    </comment>
    <comment ref="D20" authorId="0" shapeId="0">
      <text>
        <r>
          <rPr>
            <sz val="9"/>
            <rFont val="宋体"/>
            <family val="3"/>
            <charset val="134"/>
          </rPr>
          <t xml:space="preserve">lwu4:
</t>
        </r>
        <r>
          <rPr>
            <sz val="9"/>
            <rFont val="宋体"/>
            <family val="3"/>
            <charset val="134"/>
          </rPr>
          <t xml:space="preserve">需要蓝图确认条码变更的逻辑及事务的处理方式。
</t>
        </r>
      </text>
    </comment>
    <comment ref="D22" authorId="0" shapeId="0">
      <text>
        <r>
          <rPr>
            <sz val="9"/>
            <rFont val="宋体"/>
            <family val="3"/>
            <charset val="134"/>
          </rPr>
          <t xml:space="preserve">lwu4:
</t>
        </r>
        <r>
          <rPr>
            <sz val="9"/>
            <rFont val="宋体"/>
            <family val="3"/>
            <charset val="134"/>
          </rPr>
          <t xml:space="preserve">需要蓝图确认UI及功能项
</t>
        </r>
      </text>
    </comment>
    <comment ref="H27" authorId="0" shapeId="0">
      <text>
        <r>
          <rPr>
            <sz val="9"/>
            <rFont val="宋体"/>
            <family val="3"/>
            <charset val="134"/>
          </rPr>
          <t xml:space="preserve">lwu4:
</t>
        </r>
        <r>
          <rPr>
            <sz val="9"/>
            <rFont val="宋体"/>
            <family val="3"/>
            <charset val="134"/>
          </rPr>
          <t>条码关联新品项目号，并生成事务生产订单的投料、汇报事务</t>
        </r>
      </text>
    </comment>
    <comment ref="H28" authorId="0" shapeId="0">
      <text>
        <r>
          <rPr>
            <sz val="9"/>
            <rFont val="宋体"/>
            <family val="3"/>
            <charset val="134"/>
          </rPr>
          <t xml:space="preserve">lwu4:
</t>
        </r>
        <r>
          <rPr>
            <sz val="9"/>
            <rFont val="宋体"/>
            <family val="3"/>
            <charset val="134"/>
          </rPr>
          <t xml:space="preserve">参考待底漆件合格Action
</t>
        </r>
      </text>
    </comment>
    <comment ref="H30" authorId="0" shapeId="0">
      <text>
        <r>
          <rPr>
            <sz val="9"/>
            <rFont val="宋体"/>
            <family val="3"/>
            <charset val="134"/>
          </rPr>
          <t xml:space="preserve">lwu4:
</t>
        </r>
        <r>
          <rPr>
            <sz val="9"/>
            <rFont val="宋体"/>
            <family val="3"/>
            <charset val="134"/>
          </rPr>
          <t xml:space="preserve">增加一个Plugin，找汇报过后的零件的父零件，如果只找到一个父零件的情况，再产生一笔生产汇报事务。
</t>
        </r>
        <r>
          <rPr>
            <sz val="9"/>
            <rFont val="宋体"/>
            <family val="3"/>
            <charset val="134"/>
          </rPr>
          <t xml:space="preserve">
</t>
        </r>
      </text>
    </comment>
    <comment ref="D31" authorId="0" shapeId="0">
      <text>
        <r>
          <rPr>
            <sz val="9"/>
            <rFont val="宋体"/>
            <family val="3"/>
            <charset val="134"/>
          </rPr>
          <t xml:space="preserve">lwu4:
</t>
        </r>
        <r>
          <rPr>
            <sz val="9"/>
            <rFont val="宋体"/>
            <family val="3"/>
            <charset val="134"/>
          </rPr>
          <t>待蓝图确认功能需求是否与正常注塑下线可合并。</t>
        </r>
      </text>
    </comment>
    <comment ref="H31" authorId="0" shapeId="0">
      <text>
        <r>
          <rPr>
            <sz val="9"/>
            <rFont val="宋体"/>
            <family val="3"/>
            <charset val="134"/>
          </rPr>
          <t xml:space="preserve">lwu4:
</t>
        </r>
        <r>
          <rPr>
            <sz val="9"/>
            <rFont val="宋体"/>
            <family val="3"/>
            <charset val="134"/>
          </rPr>
          <t>待蓝图确认功能需求是否与正常注塑下线可合并。</t>
        </r>
      </text>
    </comment>
    <comment ref="H32" authorId="0" shapeId="0">
      <text>
        <r>
          <rPr>
            <sz val="9"/>
            <rFont val="宋体"/>
            <family val="3"/>
            <charset val="134"/>
          </rPr>
          <t xml:space="preserve">lwu4:
</t>
        </r>
        <r>
          <rPr>
            <sz val="9"/>
            <rFont val="宋体"/>
            <family val="3"/>
            <charset val="134"/>
          </rPr>
          <t xml:space="preserve">1.打磨记录
</t>
        </r>
        <r>
          <rPr>
            <sz val="9"/>
            <rFont val="宋体"/>
            <family val="3"/>
            <charset val="134"/>
          </rPr>
          <t xml:space="preserve">2.打磨次数控制需定义的零件层级
</t>
        </r>
        <r>
          <rPr>
            <sz val="9"/>
            <rFont val="宋体"/>
            <family val="3"/>
            <charset val="134"/>
          </rPr>
          <t xml:space="preserve">3.打磨控制需做成Plugin
</t>
        </r>
        <r>
          <rPr>
            <sz val="9"/>
            <rFont val="宋体"/>
            <family val="3"/>
            <charset val="134"/>
          </rPr>
          <t xml:space="preserve">
</t>
        </r>
      </text>
    </comment>
    <comment ref="H36" authorId="0" shapeId="0">
      <text>
        <r>
          <rPr>
            <sz val="9"/>
            <rFont val="宋体"/>
            <family val="3"/>
            <charset val="134"/>
          </rPr>
          <t xml:space="preserve">lwu4:
</t>
        </r>
        <r>
          <rPr>
            <sz val="9"/>
            <rFont val="宋体"/>
            <family val="3"/>
            <charset val="134"/>
          </rPr>
          <t xml:space="preserve">1.增加产品颜色代码维护
</t>
        </r>
        <r>
          <rPr>
            <sz val="9"/>
            <rFont val="宋体"/>
            <family val="3"/>
            <charset val="134"/>
          </rPr>
          <t xml:space="preserve">2.增加条码的颜色代码记录（在所有的Action中）
</t>
        </r>
        <r>
          <rPr>
            <sz val="9"/>
            <rFont val="宋体"/>
            <family val="3"/>
            <charset val="134"/>
          </rPr>
          <t>3.异色反喷检查插件。</t>
        </r>
      </text>
    </comment>
    <comment ref="H37" authorId="0" shapeId="0">
      <text>
        <r>
          <rPr>
            <sz val="9"/>
            <rFont val="宋体"/>
            <family val="3"/>
            <charset val="134"/>
          </rPr>
          <t xml:space="preserve">lwu4:
</t>
        </r>
        <r>
          <rPr>
            <sz val="9"/>
            <rFont val="宋体"/>
            <family val="3"/>
            <charset val="134"/>
          </rPr>
          <t xml:space="preserve">1.MES增加W2的TransType，生成出入库记录。
</t>
        </r>
        <r>
          <rPr>
            <sz val="9"/>
            <rFont val="宋体"/>
            <family val="3"/>
            <charset val="134"/>
          </rPr>
          <t xml:space="preserve">2.根据出入库记录生成W2事务。
</t>
        </r>
        <r>
          <rPr>
            <sz val="9"/>
            <rFont val="宋体"/>
            <family val="3"/>
            <charset val="134"/>
          </rPr>
          <t xml:space="preserve">3.W2事务：变更前的零件号做MM_25_出库，变更后的零件号做MM_25_出库冲销。
</t>
        </r>
        <r>
          <rPr>
            <sz val="9"/>
            <rFont val="宋体"/>
            <family val="3"/>
            <charset val="134"/>
          </rPr>
          <t xml:space="preserve">
</t>
        </r>
      </text>
    </comment>
    <comment ref="H38" authorId="0" shapeId="0">
      <text>
        <r>
          <rPr>
            <sz val="9"/>
            <rFont val="宋体"/>
            <family val="3"/>
            <charset val="134"/>
          </rPr>
          <t xml:space="preserve">lwu4:
</t>
        </r>
        <r>
          <rPr>
            <sz val="9"/>
            <rFont val="宋体"/>
            <family val="3"/>
            <charset val="134"/>
          </rPr>
          <t xml:space="preserve">1.条码关联新品项目号
</t>
        </r>
        <r>
          <rPr>
            <sz val="9"/>
            <rFont val="宋体"/>
            <family val="3"/>
            <charset val="134"/>
          </rPr>
          <t xml:space="preserve">2.成事务生产订单的投料、汇报事务、工时事务
</t>
        </r>
        <r>
          <rPr>
            <sz val="9"/>
            <rFont val="宋体"/>
            <family val="3"/>
            <charset val="134"/>
          </rPr>
          <t xml:space="preserve">3.涂装件工时需要在MES中创建表进行维护。
</t>
        </r>
        <r>
          <rPr>
            <sz val="9"/>
            <rFont val="宋体"/>
            <family val="3"/>
            <charset val="134"/>
          </rPr>
          <t xml:space="preserve">
</t>
        </r>
        <r>
          <rPr>
            <sz val="9"/>
            <rFont val="宋体"/>
            <family val="3"/>
            <charset val="134"/>
          </rPr>
          <t>4.在现有的ProdDeclar类型中，如果是生产订单类型的报工，并且配置和同步工时汇报的配置，增加对WorkOrderRoute中工时的汇报。</t>
        </r>
      </text>
    </comment>
    <comment ref="P38" authorId="0" shapeId="0">
      <text>
        <r>
          <rPr>
            <sz val="9"/>
            <rFont val="宋体"/>
            <family val="3"/>
            <charset val="134"/>
          </rPr>
          <t xml:space="preserve">lwu4:
</t>
        </r>
        <r>
          <rPr>
            <sz val="9"/>
            <rFont val="宋体"/>
            <family val="3"/>
            <charset val="134"/>
          </rPr>
          <t xml:space="preserve">如果是涂装件的生产汇报（MFG_Part-&gt;Category1为PaintingPart）的话，根据标准工时(MFG_WOStdRouteDeclar)配置，计算标准工时，插入[MFG_WOStdRouteDeclar]中。
</t>
        </r>
        <r>
          <rPr>
            <sz val="9"/>
            <rFont val="宋体"/>
            <family val="3"/>
            <charset val="134"/>
          </rPr>
          <t xml:space="preserve">
</t>
        </r>
      </text>
    </comment>
    <comment ref="H40" authorId="0" shapeId="0">
      <text>
        <r>
          <rPr>
            <sz val="9"/>
            <rFont val="宋体"/>
            <family val="3"/>
            <charset val="134"/>
          </rPr>
          <t xml:space="preserve">lwu4:
</t>
        </r>
        <r>
          <rPr>
            <sz val="9"/>
            <rFont val="宋体"/>
            <family val="3"/>
            <charset val="134"/>
          </rPr>
          <t xml:space="preserve">小件下线界面加入“料箱单冲销”功能，用户扫描料箱单，将该料箱单的生产汇报事务全部冲销回来。冲回来的原材料不再区分寄售状态。
</t>
        </r>
        <r>
          <rPr>
            <sz val="9"/>
            <rFont val="宋体"/>
            <family val="3"/>
            <charset val="134"/>
          </rPr>
          <t xml:space="preserve">
</t>
        </r>
        <r>
          <rPr>
            <sz val="9"/>
            <rFont val="宋体"/>
            <family val="3"/>
            <charset val="134"/>
          </rPr>
          <t xml:space="preserve">事务：
</t>
        </r>
        <r>
          <rPr>
            <sz val="9"/>
            <rFont val="宋体"/>
            <family val="3"/>
            <charset val="134"/>
          </rPr>
          <t>PP_1x一对。</t>
        </r>
      </text>
    </comment>
    <comment ref="H42" authorId="0" shapeId="0">
      <text>
        <r>
          <rPr>
            <sz val="9"/>
            <rFont val="宋体"/>
            <family val="3"/>
            <charset val="134"/>
          </rPr>
          <t xml:space="preserve">lwu4:
</t>
        </r>
        <r>
          <rPr>
            <sz val="9"/>
            <rFont val="宋体"/>
            <family val="3"/>
            <charset val="134"/>
          </rPr>
          <t xml:space="preserve">比“工序扫描+打箱”程序多了流转类型。
</t>
        </r>
      </text>
    </comment>
    <comment ref="H44" authorId="0" shapeId="0">
      <text>
        <r>
          <rPr>
            <sz val="9"/>
            <rFont val="宋体"/>
            <family val="3"/>
            <charset val="134"/>
          </rPr>
          <t xml:space="preserve">lwu4:
</t>
        </r>
        <r>
          <rPr>
            <sz val="9"/>
            <rFont val="宋体"/>
            <family val="3"/>
            <charset val="134"/>
          </rPr>
          <t>待蓝图确认</t>
        </r>
      </text>
    </comment>
    <comment ref="H52" authorId="0" shapeId="0">
      <text>
        <r>
          <rPr>
            <sz val="9"/>
            <rFont val="宋体"/>
            <family val="3"/>
            <charset val="134"/>
          </rPr>
          <t xml:space="preserve">lwu4:
</t>
        </r>
        <r>
          <rPr>
            <sz val="9"/>
            <rFont val="宋体"/>
            <family val="3"/>
            <charset val="134"/>
          </rPr>
          <t>当前已有一个初步的方案，待蓝图确认后再开发。</t>
        </r>
      </text>
    </comment>
    <comment ref="D55" authorId="0" shapeId="0">
      <text>
        <r>
          <rPr>
            <sz val="9"/>
            <rFont val="宋体"/>
            <family val="3"/>
            <charset val="134"/>
          </rPr>
          <t xml:space="preserve">lwu4:
</t>
        </r>
        <r>
          <rPr>
            <sz val="9"/>
            <rFont val="宋体"/>
            <family val="3"/>
            <charset val="134"/>
          </rPr>
          <t>待报表确认后再看这部分是做到MES中还是直接进入报表系统。</t>
        </r>
      </text>
    </comment>
    <comment ref="H55" authorId="0" shapeId="0">
      <text>
        <r>
          <rPr>
            <sz val="9"/>
            <rFont val="宋体"/>
            <family val="3"/>
            <charset val="134"/>
          </rPr>
          <t xml:space="preserve">lwu4:
</t>
        </r>
        <r>
          <rPr>
            <sz val="9"/>
            <rFont val="宋体"/>
            <family val="3"/>
            <charset val="134"/>
          </rPr>
          <t>待报表确认后再看这部分是做到MES中还是直接进入报表系统。</t>
        </r>
      </text>
    </comment>
    <comment ref="D57" authorId="0" shapeId="0">
      <text>
        <r>
          <rPr>
            <sz val="9"/>
            <rFont val="宋体"/>
            <family val="3"/>
            <charset val="134"/>
          </rPr>
          <t xml:space="preserve">lwu4:
</t>
        </r>
        <r>
          <rPr>
            <sz val="9"/>
            <rFont val="宋体"/>
            <family val="3"/>
            <charset val="134"/>
          </rPr>
          <t>这一部分都涉及到事务的，事务处理的蓝图没确认前没办法做。</t>
        </r>
      </text>
    </comment>
    <comment ref="H59" authorId="0" shapeId="0">
      <text>
        <r>
          <rPr>
            <sz val="9"/>
            <rFont val="宋体"/>
            <family val="3"/>
            <charset val="134"/>
          </rPr>
          <t xml:space="preserve">lwu4:
</t>
        </r>
        <r>
          <rPr>
            <sz val="9"/>
            <rFont val="宋体"/>
            <family val="3"/>
            <charset val="134"/>
          </rPr>
          <t xml:space="preserve">
</t>
        </r>
        <r>
          <rPr>
            <sz val="9"/>
            <rFont val="宋体"/>
            <family val="3"/>
            <charset val="134"/>
          </rPr>
          <t xml:space="preserve">事务部分：
</t>
        </r>
        <r>
          <rPr>
            <sz val="9"/>
            <rFont val="宋体"/>
            <family val="3"/>
            <charset val="134"/>
          </rPr>
          <t xml:space="preserve">1.记一笔父零件的出库记录，再记一笔子零件的入库记录。
</t>
        </r>
        <r>
          <rPr>
            <sz val="9"/>
            <rFont val="宋体"/>
            <family val="3"/>
            <charset val="134"/>
          </rPr>
          <t xml:space="preserve">2.根据父零件的出库记录，生成相应的出入库事务。并且将子零件的入库记录标记为已处理。
</t>
        </r>
        <r>
          <rPr>
            <sz val="9"/>
            <rFont val="宋体"/>
            <family val="3"/>
            <charset val="134"/>
          </rPr>
          <t xml:space="preserve">
</t>
        </r>
      </text>
    </comment>
    <comment ref="H60" authorId="0" shapeId="0">
      <text>
        <r>
          <rPr>
            <sz val="9"/>
            <rFont val="宋体"/>
            <family val="3"/>
            <charset val="134"/>
          </rPr>
          <t xml:space="preserve">lwu4:
</t>
        </r>
        <r>
          <rPr>
            <sz val="9"/>
            <rFont val="宋体"/>
            <family val="3"/>
            <charset val="134"/>
          </rPr>
          <t>只记记录，质量状态还是冻结。</t>
        </r>
      </text>
    </comment>
    <comment ref="H61" authorId="0" shapeId="0">
      <text>
        <r>
          <rPr>
            <sz val="9"/>
            <rFont val="宋体"/>
            <family val="3"/>
            <charset val="134"/>
          </rPr>
          <t xml:space="preserve">lwu4:
</t>
        </r>
        <r>
          <rPr>
            <sz val="9"/>
            <rFont val="宋体"/>
            <family val="3"/>
            <charset val="134"/>
          </rPr>
          <t xml:space="preserve">质量状态还是冻结，只作质量记录，无特殊事务。
</t>
        </r>
      </text>
    </comment>
    <comment ref="H62" authorId="0" shapeId="0">
      <text>
        <r>
          <rPr>
            <sz val="9"/>
            <rFont val="宋体"/>
            <family val="3"/>
            <charset val="134"/>
          </rPr>
          <t xml:space="preserve">lwu4:
</t>
        </r>
        <r>
          <rPr>
            <sz val="9"/>
            <rFont val="宋体"/>
            <family val="3"/>
            <charset val="134"/>
          </rPr>
          <t xml:space="preserve">条码变成待报废，质量状态还是冻结。
</t>
        </r>
        <r>
          <rPr>
            <sz val="9"/>
            <rFont val="宋体"/>
            <family val="3"/>
            <charset val="134"/>
          </rPr>
          <t xml:space="preserve">
</t>
        </r>
      </text>
    </comment>
    <comment ref="H66" authorId="0" shapeId="0">
      <text>
        <r>
          <rPr>
            <sz val="9"/>
            <rFont val="宋体"/>
            <family val="3"/>
            <charset val="134"/>
          </rPr>
          <t xml:space="preserve">lwu4:
</t>
        </r>
        <r>
          <rPr>
            <sz val="9"/>
            <rFont val="宋体"/>
            <family val="3"/>
            <charset val="134"/>
          </rPr>
          <t xml:space="preserve">根据零件号+版本号+工厂+生产地点+扫描工位+Action 确认扣料库位
</t>
        </r>
        <r>
          <rPr>
            <sz val="9"/>
            <rFont val="宋体"/>
            <family val="3"/>
            <charset val="134"/>
          </rPr>
          <t xml:space="preserve">1.增加配置表
</t>
        </r>
        <r>
          <rPr>
            <sz val="9"/>
            <rFont val="宋体"/>
            <family val="3"/>
            <charset val="134"/>
          </rPr>
          <t xml:space="preserve">2.所有涉及到汇报的Action，增加此功能
</t>
        </r>
      </text>
    </comment>
    <comment ref="H67" authorId="0" shapeId="0">
      <text>
        <r>
          <rPr>
            <sz val="9"/>
            <rFont val="宋体"/>
            <family val="3"/>
            <charset val="134"/>
          </rPr>
          <t xml:space="preserve">lwu4:
</t>
        </r>
        <r>
          <rPr>
            <sz val="9"/>
            <rFont val="宋体"/>
            <family val="3"/>
            <charset val="134"/>
          </rPr>
          <t>需要等蓝图确认到底是哪种形式的装配界面。</t>
        </r>
      </text>
    </comment>
    <comment ref="H70" authorId="0" shapeId="0">
      <text>
        <r>
          <rPr>
            <sz val="9"/>
            <rFont val="宋体"/>
            <family val="3"/>
            <charset val="134"/>
          </rPr>
          <t xml:space="preserve">lwu4:
</t>
        </r>
        <r>
          <rPr>
            <sz val="9"/>
            <rFont val="宋体"/>
            <family val="3"/>
            <charset val="134"/>
          </rPr>
          <t xml:space="preserve">根据条码及料箱隔离状态图进行控制
</t>
        </r>
      </text>
    </comment>
    <comment ref="D71" authorId="0" shapeId="0">
      <text>
        <r>
          <rPr>
            <sz val="9"/>
            <rFont val="宋体"/>
            <family val="3"/>
            <charset val="134"/>
          </rPr>
          <t xml:space="preserve">lwu4:
</t>
        </r>
        <r>
          <rPr>
            <sz val="9"/>
            <rFont val="宋体"/>
            <family val="3"/>
            <charset val="134"/>
          </rPr>
          <t xml:space="preserve">1.根据RK号进行打箱
</t>
        </r>
        <r>
          <rPr>
            <sz val="9"/>
            <rFont val="宋体"/>
            <family val="3"/>
            <charset val="134"/>
          </rPr>
          <t>2.没有RK的仅作HU打箱</t>
        </r>
      </text>
    </comment>
    <comment ref="H71" authorId="0" shapeId="0">
      <text>
        <r>
          <rPr>
            <sz val="9"/>
            <rFont val="宋体"/>
            <family val="3"/>
            <charset val="134"/>
          </rPr>
          <t xml:space="preserve">lwu4:
</t>
        </r>
        <r>
          <rPr>
            <sz val="9"/>
            <rFont val="宋体"/>
            <family val="3"/>
            <charset val="134"/>
          </rPr>
          <t xml:space="preserve">需要处理以下逻辑：
</t>
        </r>
        <r>
          <rPr>
            <sz val="9"/>
            <rFont val="宋体"/>
            <family val="3"/>
            <charset val="134"/>
          </rPr>
          <t xml:space="preserve">1.产品与包装类型的对应关系
</t>
        </r>
        <r>
          <rPr>
            <sz val="9"/>
            <rFont val="宋体"/>
            <family val="3"/>
            <charset val="134"/>
          </rPr>
          <t xml:space="preserve">2.RK与HU两种模式的打箱
</t>
        </r>
        <r>
          <rPr>
            <sz val="9"/>
            <rFont val="宋体"/>
            <family val="3"/>
            <charset val="134"/>
          </rPr>
          <t xml:space="preserve">3.RK与HU两种打包方式的包装确定（通过RK确定包装类型，手工选择包装类型）
</t>
        </r>
      </text>
    </comment>
    <comment ref="H75" authorId="0" shapeId="0">
      <text>
        <r>
          <rPr>
            <sz val="9"/>
            <rFont val="宋体"/>
            <family val="3"/>
            <charset val="134"/>
          </rPr>
          <t xml:space="preserve">lwu4:
</t>
        </r>
        <r>
          <rPr>
            <sz val="9"/>
            <rFont val="宋体"/>
            <family val="3"/>
            <charset val="134"/>
          </rPr>
          <t xml:space="preserve">需要分：
</t>
        </r>
        <r>
          <rPr>
            <sz val="9"/>
            <rFont val="宋体"/>
            <family val="3"/>
            <charset val="134"/>
          </rPr>
          <t xml:space="preserve">大件
</t>
        </r>
        <r>
          <rPr>
            <sz val="9"/>
            <rFont val="宋体"/>
            <family val="3"/>
            <charset val="134"/>
          </rPr>
          <t xml:space="preserve">小件
</t>
        </r>
        <r>
          <rPr>
            <sz val="9"/>
            <rFont val="宋体"/>
            <family val="3"/>
            <charset val="134"/>
          </rPr>
          <t xml:space="preserve">外协件
</t>
        </r>
        <r>
          <rPr>
            <sz val="9"/>
            <rFont val="宋体"/>
            <family val="3"/>
            <charset val="134"/>
          </rPr>
          <t xml:space="preserve">3种不同的模板类型。
</t>
        </r>
      </text>
    </comment>
    <comment ref="H83" authorId="0" shapeId="0">
      <text>
        <r>
          <rPr>
            <sz val="9"/>
            <rFont val="宋体"/>
            <family val="3"/>
            <charset val="134"/>
          </rPr>
          <t xml:space="preserve">lwu4:
</t>
        </r>
        <r>
          <rPr>
            <sz val="9"/>
            <rFont val="宋体"/>
            <family val="3"/>
            <charset val="134"/>
          </rPr>
          <t xml:space="preserve">上下架需求做成一个界面来管理吧
</t>
        </r>
      </text>
    </comment>
    <comment ref="H88" authorId="0" shapeId="0">
      <text>
        <r>
          <rPr>
            <sz val="9"/>
            <rFont val="宋体"/>
            <family val="3"/>
            <charset val="134"/>
          </rPr>
          <t xml:space="preserve">lwu4:
</t>
        </r>
        <r>
          <rPr>
            <sz val="9"/>
            <rFont val="宋体"/>
            <family val="3"/>
            <charset val="134"/>
          </rPr>
          <t xml:space="preserve">需要拉动业务确认。
</t>
        </r>
      </text>
    </comment>
    <comment ref="H95" authorId="0" shapeId="0">
      <text>
        <r>
          <rPr>
            <sz val="9"/>
            <rFont val="宋体"/>
            <family val="3"/>
            <charset val="134"/>
          </rPr>
          <t xml:space="preserve">lwu4:
</t>
        </r>
        <r>
          <rPr>
            <sz val="9"/>
            <rFont val="宋体"/>
            <family val="3"/>
            <charset val="134"/>
          </rPr>
          <t xml:space="preserve">1.根据安全库存进行紧急拉动。
</t>
        </r>
        <r>
          <rPr>
            <sz val="9"/>
            <rFont val="宋体"/>
            <family val="3"/>
            <charset val="134"/>
          </rPr>
          <t>2.定时批量拉动。</t>
        </r>
      </text>
    </comment>
    <comment ref="H98" authorId="0" shapeId="0">
      <text>
        <r>
          <rPr>
            <sz val="9"/>
            <rFont val="宋体"/>
            <family val="3"/>
            <charset val="134"/>
          </rPr>
          <t xml:space="preserve">lwu4:
</t>
        </r>
        <r>
          <rPr>
            <sz val="9"/>
            <rFont val="宋体"/>
            <family val="3"/>
            <charset val="134"/>
          </rPr>
          <t xml:space="preserve">1.根据配料组手工输入
</t>
        </r>
        <r>
          <rPr>
            <sz val="9"/>
            <rFont val="宋体"/>
            <family val="3"/>
            <charset val="134"/>
          </rPr>
          <t xml:space="preserve">2.选择装配单进行配料
</t>
        </r>
        <r>
          <rPr>
            <sz val="9"/>
            <rFont val="宋体"/>
            <family val="3"/>
            <charset val="134"/>
          </rPr>
          <t xml:space="preserve">3.选择总成及套数进行配料
</t>
        </r>
        <r>
          <rPr>
            <sz val="9"/>
            <rFont val="宋体"/>
            <family val="3"/>
            <charset val="134"/>
          </rPr>
          <t xml:space="preserve">4.扫描看板卡进行配料
</t>
        </r>
        <r>
          <rPr>
            <sz val="9"/>
            <rFont val="宋体"/>
            <family val="3"/>
            <charset val="134"/>
          </rPr>
          <t xml:space="preserve">5.通过Excel导入进行配料
</t>
        </r>
      </text>
    </comment>
    <comment ref="H101" authorId="0" shapeId="0">
      <text>
        <r>
          <rPr>
            <sz val="9"/>
            <rFont val="宋体"/>
            <family val="3"/>
            <charset val="134"/>
          </rPr>
          <t xml:space="preserve">lwu4:
</t>
        </r>
        <r>
          <rPr>
            <sz val="9"/>
            <rFont val="宋体"/>
            <family val="3"/>
            <charset val="134"/>
          </rPr>
          <t xml:space="preserve">1.正常拉动
</t>
        </r>
        <r>
          <rPr>
            <sz val="9"/>
            <rFont val="宋体"/>
            <family val="3"/>
            <charset val="134"/>
          </rPr>
          <t xml:space="preserve">2.紧急拉动
</t>
        </r>
        <r>
          <rPr>
            <sz val="9"/>
            <rFont val="宋体"/>
            <family val="3"/>
            <charset val="134"/>
          </rPr>
          <t xml:space="preserve">
</t>
        </r>
        <r>
          <rPr>
            <sz val="9"/>
            <rFont val="宋体"/>
            <family val="3"/>
            <charset val="134"/>
          </rPr>
          <t xml:space="preserve">3.生成装配单
</t>
        </r>
        <r>
          <rPr>
            <sz val="9"/>
            <rFont val="宋体"/>
            <family val="3"/>
            <charset val="134"/>
          </rPr>
          <t xml:space="preserve">4.装配单打印
</t>
        </r>
        <r>
          <rPr>
            <sz val="9"/>
            <rFont val="宋体"/>
            <family val="3"/>
            <charset val="134"/>
          </rPr>
          <t>5.生成下架需求</t>
        </r>
      </text>
    </comment>
    <comment ref="D105" authorId="0" shapeId="0">
      <text>
        <r>
          <rPr>
            <sz val="9"/>
            <rFont val="宋体"/>
            <family val="3"/>
            <charset val="134"/>
          </rPr>
          <t xml:space="preserve">lwu4:
</t>
        </r>
        <r>
          <rPr>
            <sz val="9"/>
            <rFont val="宋体"/>
            <family val="3"/>
            <charset val="134"/>
          </rPr>
          <t>要不要还要看蓝图定义。</t>
        </r>
      </text>
    </comment>
    <comment ref="H105" authorId="0" shapeId="0">
      <text>
        <r>
          <rPr>
            <sz val="9"/>
            <rFont val="宋体"/>
            <family val="3"/>
            <charset val="134"/>
          </rPr>
          <t xml:space="preserve">lwu4:
</t>
        </r>
        <r>
          <rPr>
            <sz val="9"/>
            <rFont val="宋体"/>
            <family val="3"/>
            <charset val="134"/>
          </rPr>
          <t>要不要还要看蓝图定义。</t>
        </r>
      </text>
    </comment>
    <comment ref="D106" authorId="0" shapeId="0">
      <text>
        <r>
          <rPr>
            <sz val="9"/>
            <rFont val="宋体"/>
            <family val="3"/>
            <charset val="134"/>
          </rPr>
          <t xml:space="preserve">lwu4:
</t>
        </r>
        <r>
          <rPr>
            <sz val="9"/>
            <rFont val="宋体"/>
            <family val="3"/>
            <charset val="134"/>
          </rPr>
          <t xml:space="preserve">该功能放入“手工拉动”界面进行实现。
</t>
        </r>
        <r>
          <rPr>
            <sz val="9"/>
            <rFont val="宋体"/>
            <family val="3"/>
            <charset val="134"/>
          </rPr>
          <t xml:space="preserve">
</t>
        </r>
        <r>
          <rPr>
            <sz val="9"/>
            <rFont val="宋体"/>
            <family val="3"/>
            <charset val="134"/>
          </rPr>
          <t xml:space="preserve">手工拉动界面分两个SHEET，一个专门做手工拉动，一个做配料接收。
</t>
        </r>
        <r>
          <rPr>
            <sz val="9"/>
            <rFont val="宋体"/>
            <family val="3"/>
            <charset val="134"/>
          </rPr>
          <t xml:space="preserve">
</t>
        </r>
        <r>
          <rPr>
            <sz val="9"/>
            <rFont val="宋体"/>
            <family val="3"/>
            <charset val="134"/>
          </rPr>
          <t xml:space="preserve">
</t>
        </r>
      </text>
    </comment>
    <comment ref="H106" authorId="0" shapeId="0">
      <text>
        <r>
          <rPr>
            <sz val="9"/>
            <rFont val="宋体"/>
            <family val="3"/>
            <charset val="134"/>
          </rPr>
          <t xml:space="preserve">lwu4:
</t>
        </r>
        <r>
          <rPr>
            <sz val="9"/>
            <rFont val="宋体"/>
            <family val="3"/>
            <charset val="134"/>
          </rPr>
          <t xml:space="preserve">UI:配料接收
</t>
        </r>
        <r>
          <rPr>
            <sz val="9"/>
            <rFont val="宋体"/>
            <family val="3"/>
            <charset val="134"/>
          </rPr>
          <t xml:space="preserve">1.根据条码，检查下架需求中的执行情况，并完成下架需求&amp;事务处理
</t>
        </r>
        <r>
          <rPr>
            <sz val="9"/>
            <rFont val="宋体"/>
            <family val="3"/>
            <charset val="134"/>
          </rPr>
          <t xml:space="preserve">2.针对库位-&gt;库位（条码件）的移库事务，找对应的出库记录，进行收货处理。
</t>
        </r>
      </text>
    </comment>
    <comment ref="H107" authorId="0" shapeId="0">
      <text>
        <r>
          <rPr>
            <sz val="9"/>
            <rFont val="宋体"/>
            <family val="3"/>
            <charset val="134"/>
          </rPr>
          <t xml:space="preserve">lwu4:
</t>
        </r>
        <r>
          <rPr>
            <sz val="9"/>
            <rFont val="宋体"/>
            <family val="3"/>
            <charset val="134"/>
          </rPr>
          <t xml:space="preserve">输入拉动单，显示所有未完成出库记录，然后针对未完成的数量手工填写接收数进行接收。
</t>
        </r>
        <r>
          <rPr>
            <sz val="9"/>
            <rFont val="宋体"/>
            <family val="3"/>
            <charset val="134"/>
          </rPr>
          <t xml:space="preserve">
</t>
        </r>
      </text>
    </comment>
    <comment ref="C109" authorId="0" shapeId="0">
      <text>
        <r>
          <rPr>
            <sz val="9"/>
            <rFont val="宋体"/>
            <family val="3"/>
            <charset val="134"/>
          </rPr>
          <t xml:space="preserve">lwu4:
</t>
        </r>
        <r>
          <rPr>
            <sz val="9"/>
            <rFont val="宋体"/>
            <family val="3"/>
            <charset val="134"/>
          </rPr>
          <t>需要蓝图确认业务流程</t>
        </r>
      </text>
    </comment>
    <comment ref="H109" authorId="0" shapeId="0">
      <text>
        <r>
          <rPr>
            <sz val="9"/>
            <rFont val="宋体"/>
            <family val="3"/>
            <charset val="134"/>
          </rPr>
          <t xml:space="preserve">lwu4:
</t>
        </r>
        <r>
          <rPr>
            <sz val="9"/>
            <rFont val="宋体"/>
            <family val="3"/>
            <charset val="134"/>
          </rPr>
          <t xml:space="preserve">同工厂内的移库单创建。
</t>
        </r>
        <r>
          <rPr>
            <sz val="9"/>
            <rFont val="宋体"/>
            <family val="3"/>
            <charset val="134"/>
          </rPr>
          <t xml:space="preserve">需要区分：是否条码移库，或非条码移库。
</t>
        </r>
        <r>
          <rPr>
            <sz val="9"/>
            <rFont val="宋体"/>
            <family val="3"/>
            <charset val="134"/>
          </rPr>
          <t xml:space="preserve">工厂间需要标注是否退货。
</t>
        </r>
      </text>
    </comment>
    <comment ref="H115" authorId="0" shapeId="0">
      <text>
        <r>
          <rPr>
            <sz val="9"/>
            <rFont val="宋体"/>
            <family val="3"/>
            <charset val="134"/>
          </rPr>
          <t xml:space="preserve">lwu4:
</t>
        </r>
        <r>
          <rPr>
            <sz val="9"/>
            <rFont val="宋体"/>
            <family val="3"/>
            <charset val="134"/>
          </rPr>
          <t xml:space="preserve">手工生成移库事务，然后再执行。
</t>
        </r>
      </text>
    </comment>
    <comment ref="H127" authorId="0" shapeId="0">
      <text>
        <r>
          <rPr>
            <sz val="9"/>
            <rFont val="宋体"/>
            <family val="3"/>
            <charset val="134"/>
          </rPr>
          <t xml:space="preserve">lwu4:
</t>
        </r>
        <r>
          <rPr>
            <sz val="9"/>
            <rFont val="宋体"/>
            <family val="3"/>
            <charset val="134"/>
          </rPr>
          <t xml:space="preserve">1.工作流进行领料申请
</t>
        </r>
        <r>
          <rPr>
            <sz val="9"/>
            <rFont val="宋体"/>
            <family val="3"/>
            <charset val="134"/>
          </rPr>
          <t xml:space="preserve">2.审批完，MES通过领料流程号取明细（WebService）
</t>
        </r>
        <r>
          <rPr>
            <sz val="9"/>
            <rFont val="宋体"/>
            <family val="3"/>
            <charset val="134"/>
          </rPr>
          <t xml:space="preserve">3.根据明细出库。
</t>
        </r>
        <r>
          <rPr>
            <sz val="9"/>
            <rFont val="宋体"/>
            <family val="3"/>
            <charset val="134"/>
          </rPr>
          <t xml:space="preserve">4.出库完成后给工作流（WebService）
</t>
        </r>
      </text>
    </comment>
    <comment ref="H141" authorId="0" shapeId="0">
      <text>
        <r>
          <rPr>
            <sz val="9"/>
            <rFont val="宋体"/>
            <family val="3"/>
            <charset val="134"/>
          </rPr>
          <t xml:space="preserve">lwu4:
</t>
        </r>
        <r>
          <rPr>
            <sz val="9"/>
            <rFont val="宋体"/>
            <family val="3"/>
            <charset val="134"/>
          </rPr>
          <t xml:space="preserve">涉及到条码重新启用的问题。
</t>
        </r>
      </text>
    </comment>
    <comment ref="H145" authorId="0" shapeId="0">
      <text>
        <r>
          <rPr>
            <sz val="9"/>
            <rFont val="宋体"/>
            <family val="3"/>
            <charset val="134"/>
          </rPr>
          <t xml:space="preserve">lwu4:
</t>
        </r>
        <r>
          <rPr>
            <sz val="9"/>
            <rFont val="宋体"/>
            <family val="3"/>
            <charset val="134"/>
          </rPr>
          <t xml:space="preserve">需考虑待排序业务的特殊逻辑。
</t>
        </r>
      </text>
    </comment>
    <comment ref="H146" authorId="0" shapeId="0">
      <text>
        <r>
          <rPr>
            <sz val="9"/>
            <rFont val="宋体"/>
            <family val="3"/>
            <charset val="134"/>
          </rPr>
          <t xml:space="preserve">lwu4:
</t>
        </r>
        <r>
          <rPr>
            <sz val="9"/>
            <rFont val="宋体"/>
            <family val="3"/>
            <charset val="134"/>
          </rPr>
          <t xml:space="preserve">UI：发运单创建（手工）
</t>
        </r>
      </text>
    </comment>
    <comment ref="C150" authorId="0" shapeId="0">
      <text>
        <r>
          <rPr>
            <sz val="9"/>
            <rFont val="宋体"/>
            <family val="3"/>
            <charset val="134"/>
          </rPr>
          <t xml:space="preserve">lwu4:
</t>
        </r>
        <r>
          <rPr>
            <sz val="9"/>
            <rFont val="宋体"/>
            <family val="3"/>
            <charset val="134"/>
          </rPr>
          <t xml:space="preserve">并入移库逻辑
</t>
        </r>
      </text>
    </comment>
    <comment ref="C153" authorId="0" shapeId="0">
      <text>
        <r>
          <rPr>
            <sz val="9"/>
            <rFont val="宋体"/>
            <family val="3"/>
            <charset val="134"/>
          </rPr>
          <t xml:space="preserve">lwu4:
</t>
        </r>
        <r>
          <rPr>
            <sz val="9"/>
            <rFont val="宋体"/>
            <family val="3"/>
            <charset val="134"/>
          </rPr>
          <t xml:space="preserve">并入移库逻辑
</t>
        </r>
      </text>
    </comment>
    <comment ref="H157" authorId="0" shapeId="0">
      <text>
        <r>
          <rPr>
            <sz val="9"/>
            <rFont val="宋体"/>
            <family val="3"/>
            <charset val="134"/>
          </rPr>
          <t xml:space="preserve">lwu4:
</t>
        </r>
        <r>
          <rPr>
            <sz val="9"/>
            <rFont val="宋体"/>
            <family val="3"/>
            <charset val="134"/>
          </rPr>
          <t xml:space="preserve">需要根据配置插入到所有的操作界面中。
</t>
        </r>
      </text>
    </comment>
    <comment ref="P157" authorId="0" shapeId="0">
      <text>
        <r>
          <rPr>
            <sz val="9"/>
            <rFont val="宋体"/>
            <family val="3"/>
            <charset val="134"/>
          </rPr>
          <t xml:space="preserve">lwu4:
</t>
        </r>
        <r>
          <rPr>
            <sz val="9"/>
            <rFont val="宋体"/>
            <family val="3"/>
            <charset val="134"/>
          </rPr>
          <t xml:space="preserve">框架设计：
</t>
        </r>
        <r>
          <rPr>
            <sz val="9"/>
            <rFont val="宋体"/>
            <family val="3"/>
            <charset val="134"/>
          </rPr>
          <t xml:space="preserve">参考\项目设计\业务逻辑\WMS\MES3.0_WMS_COGI业务逻辑.vsdx
</t>
        </r>
        <r>
          <rPr>
            <sz val="9"/>
            <rFont val="宋体"/>
            <family val="3"/>
            <charset val="134"/>
          </rPr>
          <t xml:space="preserve">
</t>
        </r>
        <r>
          <rPr>
            <sz val="9"/>
            <rFont val="宋体"/>
            <family val="3"/>
            <charset val="134"/>
          </rPr>
          <t xml:space="preserve">表结构设计：
</t>
        </r>
        <r>
          <rPr>
            <sz val="9"/>
            <rFont val="宋体"/>
            <family val="3"/>
            <charset val="134"/>
          </rPr>
          <t xml:space="preserve">MES3.0_WMS_库存事务管理.xls
</t>
        </r>
        <r>
          <rPr>
            <sz val="9"/>
            <rFont val="宋体"/>
            <family val="3"/>
            <charset val="134"/>
          </rPr>
          <t xml:space="preserve">
</t>
        </r>
        <r>
          <rPr>
            <sz val="9"/>
            <rFont val="宋体"/>
            <family val="3"/>
            <charset val="134"/>
          </rPr>
          <t xml:space="preserve">UI设计：
</t>
        </r>
        <r>
          <rPr>
            <sz val="9"/>
            <rFont val="宋体"/>
            <family val="3"/>
            <charset val="134"/>
          </rPr>
          <t>\UI设计\COGI</t>
        </r>
      </text>
    </comment>
    <comment ref="B159" authorId="0" shapeId="0">
      <text>
        <r>
          <rPr>
            <sz val="9"/>
            <rFont val="宋体"/>
            <family val="3"/>
            <charset val="134"/>
          </rPr>
          <t xml:space="preserve">lwu4:
</t>
        </r>
        <r>
          <rPr>
            <sz val="9"/>
            <rFont val="宋体"/>
            <family val="3"/>
            <charset val="134"/>
          </rPr>
          <t xml:space="preserve">等蓝图
</t>
        </r>
      </text>
    </comment>
    <comment ref="H162" authorId="0" shapeId="0">
      <text>
        <r>
          <rPr>
            <sz val="9"/>
            <rFont val="宋体"/>
            <family val="3"/>
            <charset val="134"/>
          </rPr>
          <t xml:space="preserve">lwu4:
</t>
        </r>
        <r>
          <rPr>
            <sz val="9"/>
            <rFont val="宋体"/>
            <family val="3"/>
            <charset val="134"/>
          </rPr>
          <t>UI:销售退货（手工）</t>
        </r>
      </text>
    </comment>
    <comment ref="H167" authorId="0" shapeId="0">
      <text>
        <r>
          <rPr>
            <sz val="9"/>
            <rFont val="宋体"/>
            <family val="3"/>
            <charset val="134"/>
          </rPr>
          <t xml:space="preserve">lwu4:
</t>
        </r>
        <r>
          <rPr>
            <sz val="9"/>
            <rFont val="宋体"/>
            <family val="3"/>
            <charset val="134"/>
          </rPr>
          <t xml:space="preserve">对非寄售的销售出库作确认。
</t>
        </r>
      </text>
    </comment>
    <comment ref="H169" authorId="0" shapeId="0">
      <text>
        <r>
          <rPr>
            <sz val="9"/>
            <rFont val="宋体"/>
            <family val="3"/>
            <charset val="134"/>
          </rPr>
          <t xml:space="preserve">lwu4:
</t>
        </r>
        <r>
          <rPr>
            <sz val="9"/>
            <rFont val="宋体"/>
            <family val="3"/>
            <charset val="134"/>
          </rPr>
          <t xml:space="preserve">UI:手工采购入库
</t>
        </r>
      </text>
    </comment>
    <comment ref="H170" authorId="0" shapeId="0">
      <text>
        <r>
          <rPr>
            <sz val="9"/>
            <rFont val="宋体"/>
            <family val="3"/>
            <charset val="134"/>
          </rPr>
          <t xml:space="preserve">lwu4:
</t>
        </r>
        <r>
          <rPr>
            <sz val="9"/>
            <rFont val="宋体"/>
            <family val="3"/>
            <charset val="134"/>
          </rPr>
          <t xml:space="preserve">UI:发运单创建（手工）
</t>
        </r>
        <r>
          <rPr>
            <sz val="9"/>
            <rFont val="宋体"/>
            <family val="3"/>
            <charset val="134"/>
          </rPr>
          <t xml:space="preserve">
</t>
        </r>
        <r>
          <rPr>
            <sz val="9"/>
            <rFont val="宋体"/>
            <family val="3"/>
            <charset val="134"/>
          </rPr>
          <t xml:space="preserve">1.公司间退货
</t>
        </r>
        <r>
          <rPr>
            <sz val="9"/>
            <rFont val="宋体"/>
            <family val="3"/>
            <charset val="134"/>
          </rPr>
          <t xml:space="preserve">2.外部供应商退货
</t>
        </r>
        <r>
          <rPr>
            <sz val="9"/>
            <rFont val="宋体"/>
            <family val="3"/>
            <charset val="134"/>
          </rPr>
          <t xml:space="preserve">
</t>
        </r>
      </text>
    </comment>
    <comment ref="H171" authorId="0" shapeId="0">
      <text>
        <r>
          <rPr>
            <sz val="9"/>
            <rFont val="宋体"/>
            <family val="3"/>
            <charset val="134"/>
          </rPr>
          <t xml:space="preserve">lwu4:
</t>
        </r>
        <r>
          <rPr>
            <sz val="9"/>
            <rFont val="宋体"/>
            <family val="3"/>
            <charset val="134"/>
          </rPr>
          <t xml:space="preserve">需要涉及到订单协同问题
</t>
        </r>
      </text>
    </comment>
    <comment ref="H172" authorId="0" shapeId="0">
      <text>
        <r>
          <rPr>
            <sz val="9"/>
            <rFont val="宋体"/>
            <family val="3"/>
            <charset val="134"/>
          </rPr>
          <t xml:space="preserve">lwu4:
</t>
        </r>
        <r>
          <rPr>
            <sz val="9"/>
            <rFont val="宋体"/>
            <family val="3"/>
            <charset val="134"/>
          </rPr>
          <t xml:space="preserve">需要涉及到订单协同问题
</t>
        </r>
      </text>
    </comment>
    <comment ref="H173" authorId="0" shapeId="0">
      <text>
        <r>
          <rPr>
            <sz val="9"/>
            <rFont val="宋体"/>
            <family val="3"/>
            <charset val="134"/>
          </rPr>
          <t xml:space="preserve">lwu4:
</t>
        </r>
        <r>
          <rPr>
            <sz val="9"/>
            <rFont val="宋体"/>
            <family val="3"/>
            <charset val="134"/>
          </rPr>
          <t xml:space="preserve">手工方式进行物料退货处理。
</t>
        </r>
      </text>
    </comment>
    <comment ref="C178" authorId="0" shapeId="0">
      <text>
        <r>
          <rPr>
            <sz val="9"/>
            <rFont val="宋体"/>
            <family val="3"/>
            <charset val="134"/>
          </rPr>
          <t xml:space="preserve">lwu4:
</t>
        </r>
        <r>
          <rPr>
            <sz val="9"/>
            <rFont val="宋体"/>
            <family val="3"/>
            <charset val="134"/>
          </rPr>
          <t>需要库存蓝图确认后，将库存模块完全做好后开始做。</t>
        </r>
      </text>
    </comment>
    <comment ref="D190" authorId="0" shapeId="0">
      <text>
        <r>
          <rPr>
            <sz val="9"/>
            <rFont val="宋体"/>
            <family val="3"/>
            <charset val="134"/>
          </rPr>
          <t xml:space="preserve">lwu4:
</t>
        </r>
        <r>
          <rPr>
            <sz val="9"/>
            <rFont val="宋体"/>
            <family val="3"/>
            <charset val="134"/>
          </rPr>
          <t>这个隔离功能是不是要和质量的隔离功能统一起来呢？</t>
        </r>
      </text>
    </comment>
    <comment ref="H190" authorId="0" shapeId="0">
      <text>
        <r>
          <rPr>
            <sz val="9"/>
            <rFont val="宋体"/>
            <family val="3"/>
            <charset val="134"/>
          </rPr>
          <t xml:space="preserve">lwu4:
</t>
        </r>
        <r>
          <rPr>
            <sz val="9"/>
            <rFont val="宋体"/>
            <family val="3"/>
            <charset val="134"/>
          </rPr>
          <t>这个隔离功能是不是要和质量的隔离功能统一起来呢？</t>
        </r>
      </text>
    </comment>
    <comment ref="P201" authorId="0" shapeId="0">
      <text>
        <r>
          <rPr>
            <sz val="9"/>
            <rFont val="宋体"/>
            <family val="3"/>
            <charset val="134"/>
          </rPr>
          <t xml:space="preserve">lwu4:
</t>
        </r>
        <r>
          <rPr>
            <sz val="9"/>
            <rFont val="宋体"/>
            <family val="3"/>
            <charset val="134"/>
          </rPr>
          <t>蓝图中未提及</t>
        </r>
      </text>
    </comment>
    <comment ref="H202" authorId="0" shapeId="0">
      <text>
        <r>
          <rPr>
            <sz val="9"/>
            <rFont val="宋体"/>
            <family val="3"/>
            <charset val="134"/>
          </rPr>
          <t xml:space="preserve">lwu4:
</t>
        </r>
        <r>
          <rPr>
            <sz val="9"/>
            <rFont val="宋体"/>
            <family val="3"/>
            <charset val="134"/>
          </rPr>
          <t xml:space="preserve">拆解走PP_3事务，拆解回来都家合格的。
</t>
        </r>
        <r>
          <rPr>
            <sz val="9"/>
            <rFont val="宋体"/>
            <family val="3"/>
            <charset val="134"/>
          </rPr>
          <t xml:space="preserve">拆解出来后再根据报废或冻结进行质量事务处理。
</t>
        </r>
        <r>
          <rPr>
            <sz val="9"/>
            <rFont val="宋体"/>
            <family val="3"/>
            <charset val="134"/>
          </rPr>
          <t xml:space="preserve">
</t>
        </r>
      </text>
    </comment>
    <comment ref="H203" authorId="0" shapeId="0">
      <text>
        <r>
          <rPr>
            <sz val="9"/>
            <rFont val="宋体"/>
            <family val="3"/>
            <charset val="134"/>
          </rPr>
          <t xml:space="preserve">lwu4:
</t>
        </r>
        <r>
          <rPr>
            <sz val="9"/>
            <rFont val="宋体"/>
            <family val="3"/>
            <charset val="134"/>
          </rPr>
          <t xml:space="preserve">根据待报废的条码生成不合格品审表。
</t>
        </r>
        <r>
          <rPr>
            <sz val="9"/>
            <rFont val="宋体"/>
            <family val="3"/>
            <charset val="134"/>
          </rPr>
          <t xml:space="preserve">
</t>
        </r>
      </text>
    </comment>
    <comment ref="H208" authorId="0" shapeId="0">
      <text>
        <r>
          <rPr>
            <sz val="9"/>
            <rFont val="宋体"/>
            <family val="3"/>
            <charset val="134"/>
          </rPr>
          <t xml:space="preserve">lwu4:
</t>
        </r>
        <r>
          <rPr>
            <sz val="9"/>
            <rFont val="宋体"/>
            <family val="3"/>
            <charset val="134"/>
          </rPr>
          <t xml:space="preserve">包含了以下业务：
</t>
        </r>
        <r>
          <rPr>
            <sz val="9"/>
            <rFont val="宋体"/>
            <family val="3"/>
            <charset val="134"/>
          </rPr>
          <t xml:space="preserve">条码：
</t>
        </r>
        <r>
          <rPr>
            <sz val="9"/>
            <rFont val="宋体"/>
            <family val="3"/>
            <charset val="134"/>
          </rPr>
          <t xml:space="preserve">合格、冻结、W2、待报废、待退货
</t>
        </r>
        <r>
          <rPr>
            <sz val="9"/>
            <rFont val="宋体"/>
            <family val="3"/>
            <charset val="134"/>
          </rPr>
          <t xml:space="preserve">料箱：
</t>
        </r>
        <r>
          <rPr>
            <sz val="9"/>
            <rFont val="宋体"/>
            <family val="3"/>
            <charset val="134"/>
          </rPr>
          <t xml:space="preserve">合格、冻结
</t>
        </r>
      </text>
    </comment>
    <comment ref="C213" authorId="0" shapeId="0">
      <text>
        <r>
          <rPr>
            <sz val="9"/>
            <rFont val="宋体"/>
            <family val="3"/>
            <charset val="134"/>
          </rPr>
          <t xml:space="preserve">lwu4:
</t>
        </r>
        <r>
          <rPr>
            <sz val="9"/>
            <rFont val="宋体"/>
            <family val="3"/>
            <charset val="134"/>
          </rPr>
          <t xml:space="preserve">原先预计15个，当前28个。
</t>
        </r>
        <r>
          <rPr>
            <sz val="9"/>
            <rFont val="宋体"/>
            <family val="3"/>
            <charset val="134"/>
          </rPr>
          <t>接口怎么做还确认SAP确认。</t>
        </r>
      </text>
    </comment>
    <comment ref="H218" authorId="0" shapeId="0">
      <text>
        <r>
          <rPr>
            <sz val="9"/>
            <rFont val="宋体"/>
            <family val="3"/>
            <charset val="134"/>
          </rPr>
          <t xml:space="preserve">lwu4:
</t>
        </r>
        <r>
          <rPr>
            <sz val="9"/>
            <rFont val="宋体"/>
            <family val="3"/>
            <charset val="134"/>
          </rPr>
          <t>该事务接口包含：SD、PP、MM中所有的接口数据同步。</t>
        </r>
      </text>
    </comment>
    <comment ref="H221" authorId="0" shapeId="0">
      <text>
        <r>
          <rPr>
            <sz val="9"/>
            <rFont val="宋体"/>
            <family val="3"/>
            <charset val="134"/>
          </rPr>
          <t xml:space="preserve">lwu4:
</t>
        </r>
        <r>
          <rPr>
            <sz val="9"/>
            <rFont val="宋体"/>
            <family val="3"/>
            <charset val="134"/>
          </rPr>
          <t>PP_IF_010？？？</t>
        </r>
      </text>
    </comment>
    <comment ref="D225" authorId="0" shapeId="0">
      <text>
        <r>
          <rPr>
            <sz val="9"/>
            <rFont val="宋体"/>
            <family val="3"/>
            <charset val="134"/>
          </rPr>
          <t xml:space="preserve">lwu4:
</t>
        </r>
        <r>
          <rPr>
            <sz val="9"/>
            <rFont val="宋体"/>
            <family val="3"/>
            <charset val="134"/>
          </rPr>
          <t xml:space="preserve">3个不同接口分别实现。
</t>
        </r>
      </text>
    </comment>
    <comment ref="D243" authorId="0" shapeId="0">
      <text>
        <r>
          <rPr>
            <sz val="9"/>
            <rFont val="宋体"/>
            <family val="3"/>
            <charset val="134"/>
          </rPr>
          <t xml:space="preserve">lwu4:
</t>
        </r>
        <r>
          <rPr>
            <sz val="9"/>
            <rFont val="宋体"/>
            <family val="3"/>
            <charset val="134"/>
          </rPr>
          <t>这部分数据还不确认未来如何处理。</t>
        </r>
      </text>
    </comment>
    <comment ref="H244" authorId="0" shapeId="0">
      <text>
        <r>
          <rPr>
            <sz val="9"/>
            <rFont val="宋体"/>
            <family val="3"/>
            <charset val="134"/>
          </rPr>
          <t xml:space="preserve">lwu4:
</t>
        </r>
        <r>
          <rPr>
            <sz val="9"/>
            <rFont val="宋体"/>
            <family val="3"/>
            <charset val="134"/>
          </rPr>
          <t>参考KEMonitor</t>
        </r>
      </text>
    </comment>
    <comment ref="H249" authorId="0" shapeId="0">
      <text>
        <r>
          <rPr>
            <sz val="9"/>
            <rFont val="宋体"/>
            <family val="3"/>
            <charset val="134"/>
          </rPr>
          <t xml:space="preserve">lwu4:
</t>
        </r>
        <r>
          <rPr>
            <sz val="9"/>
            <rFont val="宋体"/>
            <family val="3"/>
            <charset val="134"/>
          </rPr>
          <t>将3.0的条码，接收并分拆到2.0的表中</t>
        </r>
      </text>
    </comment>
    <comment ref="H250" authorId="0" shapeId="0">
      <text>
        <r>
          <rPr>
            <sz val="9"/>
            <rFont val="宋体"/>
            <family val="3"/>
            <charset val="134"/>
          </rPr>
          <t xml:space="preserve">lwu4:
</t>
        </r>
        <r>
          <rPr>
            <sz val="9"/>
            <rFont val="宋体"/>
            <family val="3"/>
            <charset val="134"/>
          </rPr>
          <t xml:space="preserve">要货单创建界面，增加同步临时表的写入
</t>
        </r>
        <r>
          <rPr>
            <sz val="9"/>
            <rFont val="宋体"/>
            <family val="3"/>
            <charset val="134"/>
          </rPr>
          <t xml:space="preserve">同步程序仅处理临时表的数据
</t>
        </r>
      </text>
    </comment>
    <comment ref="P271" authorId="0" shapeId="0">
      <text>
        <r>
          <rPr>
            <sz val="9"/>
            <rFont val="宋体"/>
            <family val="3"/>
            <charset val="134"/>
          </rPr>
          <t xml:space="preserve">lwu4:
</t>
        </r>
        <r>
          <rPr>
            <sz val="9"/>
            <rFont val="宋体"/>
            <family val="3"/>
            <charset val="134"/>
          </rPr>
          <t xml:space="preserve">1小时内
</t>
        </r>
        <r>
          <rPr>
            <sz val="9"/>
            <rFont val="宋体"/>
            <family val="3"/>
            <charset val="134"/>
          </rPr>
          <t xml:space="preserve">2小时内
</t>
        </r>
        <r>
          <rPr>
            <sz val="9"/>
            <rFont val="宋体"/>
            <family val="3"/>
            <charset val="134"/>
          </rPr>
          <t xml:space="preserve">3小时内
</t>
        </r>
        <r>
          <rPr>
            <sz val="9"/>
            <rFont val="宋体"/>
            <family val="3"/>
            <charset val="134"/>
          </rPr>
          <t xml:space="preserve">5小时内
</t>
        </r>
        <r>
          <rPr>
            <sz val="9"/>
            <rFont val="宋体"/>
            <family val="3"/>
            <charset val="134"/>
          </rPr>
          <t xml:space="preserve">5小时外：a.最后接收时间在5小时之外b.没收货完成（根据包装数来算是不是接收数量圆整后==总的下单包装数）
</t>
        </r>
      </text>
    </comment>
    <comment ref="H279" authorId="0" shapeId="0">
      <text>
        <r>
          <rPr>
            <sz val="9"/>
            <rFont val="宋体"/>
            <family val="3"/>
            <charset val="134"/>
          </rPr>
          <t xml:space="preserve">lwu4:
</t>
        </r>
        <r>
          <rPr>
            <sz val="9"/>
            <rFont val="宋体"/>
            <family val="3"/>
            <charset val="134"/>
          </rPr>
          <t xml:space="preserve">所有销售、采购、退货、移库的订单都需支持。
</t>
        </r>
        <r>
          <rPr>
            <sz val="9"/>
            <rFont val="宋体"/>
            <family val="3"/>
            <charset val="134"/>
          </rPr>
          <t xml:space="preserve">做成通用功能，其它报表可以直接调用。
</t>
        </r>
      </text>
    </comment>
    <comment ref="P297" authorId="0" shapeId="0">
      <text>
        <r>
          <rPr>
            <sz val="9"/>
            <rFont val="宋体"/>
            <family val="3"/>
            <charset val="134"/>
          </rPr>
          <t xml:space="preserve">lwu4:
</t>
        </r>
        <r>
          <rPr>
            <sz val="9"/>
            <rFont val="宋体"/>
            <family val="3"/>
            <charset val="134"/>
          </rPr>
          <t xml:space="preserve">注塑-&gt;发运出公司（包含注塑到生产完成后发运的部分）
</t>
        </r>
        <r>
          <rPr>
            <sz val="9"/>
            <rFont val="宋体"/>
            <family val="3"/>
            <charset val="134"/>
          </rPr>
          <t xml:space="preserve">涂装下线-&gt;发运出公司
</t>
        </r>
        <r>
          <rPr>
            <sz val="9"/>
            <rFont val="宋体"/>
            <family val="3"/>
            <charset val="134"/>
          </rPr>
          <t xml:space="preserve">注塑下件-&gt;生产耗用掉
</t>
        </r>
        <r>
          <rPr>
            <sz val="9"/>
            <rFont val="宋体"/>
            <family val="3"/>
            <charset val="134"/>
          </rPr>
          <t xml:space="preserve">
</t>
        </r>
      </text>
    </comment>
    <comment ref="H314" authorId="0" shapeId="0">
      <text>
        <r>
          <rPr>
            <sz val="9"/>
            <rFont val="宋体"/>
            <family val="3"/>
            <charset val="134"/>
          </rPr>
          <t xml:space="preserve">lwu4:
</t>
        </r>
        <r>
          <rPr>
            <sz val="9"/>
            <rFont val="宋体"/>
            <family val="3"/>
            <charset val="134"/>
          </rPr>
          <t>盘点差异</t>
        </r>
      </text>
    </comment>
    <comment ref="H324" authorId="0" shapeId="0">
      <text>
        <r>
          <rPr>
            <sz val="9"/>
            <rFont val="宋体"/>
            <family val="3"/>
            <charset val="134"/>
          </rPr>
          <t xml:space="preserve">lwu4:
</t>
        </r>
        <r>
          <rPr>
            <sz val="9"/>
            <rFont val="宋体"/>
            <family val="3"/>
            <charset val="134"/>
          </rPr>
          <t xml:space="preserve">1.TS下架程序需作记录（手工下架、没有给指令而设备自己下架）
</t>
        </r>
        <r>
          <rPr>
            <sz val="9"/>
            <rFont val="宋体"/>
            <family val="3"/>
            <charset val="134"/>
          </rPr>
          <t xml:space="preserve">2.清单报表。
</t>
        </r>
        <r>
          <rPr>
            <sz val="9"/>
            <rFont val="宋体"/>
            <family val="3"/>
            <charset val="134"/>
          </rPr>
          <t xml:space="preserve">
</t>
        </r>
      </text>
    </comment>
    <comment ref="H355" authorId="0" shapeId="0">
      <text>
        <r>
          <rPr>
            <sz val="9"/>
            <rFont val="宋体"/>
            <family val="3"/>
            <charset val="134"/>
          </rPr>
          <t xml:space="preserve">lwu4:
</t>
        </r>
        <r>
          <rPr>
            <sz val="9"/>
            <rFont val="宋体"/>
            <family val="3"/>
            <charset val="134"/>
          </rPr>
          <t xml:space="preserve">待收货
</t>
        </r>
        <r>
          <rPr>
            <sz val="9"/>
            <rFont val="宋体"/>
            <family val="3"/>
            <charset val="134"/>
          </rPr>
          <t xml:space="preserve">已收货
</t>
        </r>
        <r>
          <rPr>
            <sz val="9"/>
            <rFont val="宋体"/>
            <family val="3"/>
            <charset val="134"/>
          </rPr>
          <t xml:space="preserve">等
</t>
        </r>
        <r>
          <rPr>
            <sz val="9"/>
            <rFont val="宋体"/>
            <family val="3"/>
            <charset val="134"/>
          </rPr>
          <t xml:space="preserve">
</t>
        </r>
      </text>
    </comment>
    <comment ref="H412" authorId="0" shapeId="0">
      <text>
        <r>
          <rPr>
            <sz val="9"/>
            <rFont val="宋体"/>
            <family val="3"/>
            <charset val="134"/>
          </rPr>
          <t xml:space="preserve">lwu4:
</t>
        </r>
        <r>
          <rPr>
            <sz val="9"/>
            <rFont val="宋体"/>
            <family val="3"/>
            <charset val="134"/>
          </rPr>
          <t xml:space="preserve">1.1 交货确认页面增加一列(PUS排序号)、由用户填写。传给SAP的Z15事务需要增加PUS排序号字段(待SD确认)。
</t>
        </r>
        <r>
          <rPr>
            <sz val="9"/>
            <rFont val="宋体"/>
            <family val="3"/>
            <charset val="134"/>
          </rPr>
          <t xml:space="preserve">1.2 交货确认页面增加导出功能将用户查询后的显示信息导进EXCEL，EXCEL中包含的信息含：单据号、物料号、客户物料号、物料描述、已发运数、已确认数、已调整数、待确认数、本次确认数量、本次调整数量、已退货数、客户交货确认号、PUS排序号。标黄的字段由用户填写。填写负数代表冲销。
</t>
        </r>
        <r>
          <rPr>
            <sz val="9"/>
            <rFont val="宋体"/>
            <family val="3"/>
            <charset val="134"/>
          </rPr>
          <t xml:space="preserve">1.3 交货确认页面增加导入功能，导入1.2中用户整理完的模板。针对每一行导入的数据都需要按照页面上填写时的校验逻辑来做数据有效性的校验。
</t>
        </r>
        <r>
          <rPr>
            <sz val="9"/>
            <rFont val="宋体"/>
            <family val="3"/>
            <charset val="134"/>
          </rPr>
          <t xml:space="preserve">1.4 导入后的数据填写进页面中的对应字段并默认打上勾，统一由用户保存过账。
</t>
        </r>
      </text>
    </comment>
  </commentList>
</comments>
</file>

<file path=xl/sharedStrings.xml><?xml version="1.0" encoding="utf-8"?>
<sst xmlns="http://schemas.openxmlformats.org/spreadsheetml/2006/main" count="3115" uniqueCount="1120">
  <si>
    <t>灰色表示需要蓝图确认</t>
  </si>
  <si>
    <t>蓝色表示已完成</t>
  </si>
  <si>
    <t>优先级定义：1.SAP集成测试之前需要完成；2.UAT测试之前需要完成；2.5.浦东上线之前需要完成；3.安亭上线之前需要完成；4.报表基础数据及其他公司必要功能；9.可以放到以后做的</t>
  </si>
  <si>
    <t>黄山</t>
  </si>
  <si>
    <t>需求公司</t>
  </si>
  <si>
    <t>业务模块</t>
  </si>
  <si>
    <t>功能模块</t>
  </si>
  <si>
    <t>程序</t>
  </si>
  <si>
    <t>类型</t>
  </si>
  <si>
    <t>启动？</t>
  </si>
  <si>
    <t>功能点</t>
  </si>
  <si>
    <t>状态</t>
  </si>
  <si>
    <t>优先级</t>
  </si>
  <si>
    <t>预计开发工时（人天）</t>
  </si>
  <si>
    <t>预计开发开始时间</t>
  </si>
  <si>
    <t>预计开发完成时间</t>
  </si>
  <si>
    <t>实际完成时间</t>
  </si>
  <si>
    <t>责任人</t>
  </si>
  <si>
    <t>备注</t>
  </si>
  <si>
    <t>进度</t>
  </si>
  <si>
    <t>变更记录</t>
  </si>
  <si>
    <t>影响公司</t>
  </si>
  <si>
    <t>基础架构与通用功能</t>
  </si>
  <si>
    <t>WCF中间件及MES扫描程序技术架构</t>
  </si>
  <si>
    <t>WCF中间件</t>
  </si>
  <si>
    <t>框架</t>
  </si>
  <si>
    <t>待测试</t>
  </si>
  <si>
    <t>谢彬</t>
  </si>
  <si>
    <t>项目架构</t>
  </si>
  <si>
    <t>项目整体技术架构</t>
  </si>
  <si>
    <t>模板引擎</t>
  </si>
  <si>
    <t>PDF模板</t>
  </si>
  <si>
    <t>根据PDF模板生成PDF文件
打印PDF</t>
  </si>
  <si>
    <t>吴林锋</t>
  </si>
  <si>
    <t>Excel模板引擎</t>
  </si>
  <si>
    <t>根据Excel模板文件生成EXCEL数据表</t>
  </si>
  <si>
    <t>贾文涛</t>
  </si>
  <si>
    <t>根据需求情况再决定是否需要开发</t>
  </si>
  <si>
    <t>PDA程序基础框架</t>
  </si>
  <si>
    <t>报表网站基础框架</t>
  </si>
  <si>
    <t>MES扫描程序基础框架</t>
  </si>
  <si>
    <t>系统更新</t>
  </si>
  <si>
    <t>自动更新程序</t>
  </si>
  <si>
    <t>MES</t>
  </si>
  <si>
    <t>MES扫描程序自动更新</t>
  </si>
  <si>
    <t>当前准备在2.0中先行测试进来</t>
  </si>
  <si>
    <t>PDA</t>
  </si>
  <si>
    <t>Y</t>
  </si>
  <si>
    <t>&gt;</t>
  </si>
  <si>
    <t>PDA程序自动更新</t>
  </si>
  <si>
    <t>小键盘区</t>
  </si>
  <si>
    <t>小键盘程序</t>
  </si>
  <si>
    <t>点击键盘区，弹出系统键盘</t>
  </si>
  <si>
    <t>田志刚</t>
  </si>
  <si>
    <t>BOM处理逻辑</t>
  </si>
  <si>
    <t>BOM打散及打散数据缓存</t>
  </si>
  <si>
    <t>BOM打散</t>
  </si>
  <si>
    <t>BOM缓存及缓存BOM的读取方法</t>
  </si>
  <si>
    <t>PDA主界面功能</t>
  </si>
  <si>
    <t>PDA登录、菜单及主界面</t>
  </si>
  <si>
    <t>生产</t>
  </si>
  <si>
    <t>条码管理</t>
  </si>
  <si>
    <t>条码生成</t>
  </si>
  <si>
    <t>前台条码生成界面</t>
  </si>
  <si>
    <t>条码打印</t>
  </si>
  <si>
    <t>监控</t>
  </si>
  <si>
    <t>服务器程序，根据生成的条码在相应打印机上进行打印</t>
  </si>
  <si>
    <t>9/31</t>
  </si>
  <si>
    <t>条码变更</t>
  </si>
  <si>
    <t>待蓝图确认</t>
  </si>
  <si>
    <t>未开始</t>
  </si>
  <si>
    <t>王伊凤</t>
  </si>
  <si>
    <t>彭海涛先做起来</t>
  </si>
  <si>
    <t>2/5变更优先级</t>
  </si>
  <si>
    <t>条码替换</t>
  </si>
  <si>
    <t>条码启用</t>
  </si>
  <si>
    <t>只做单根补</t>
  </si>
  <si>
    <t>装配单管理</t>
  </si>
  <si>
    <t>装配单下达&amp;管理</t>
  </si>
  <si>
    <t>防错单打印&amp;重打印</t>
  </si>
  <si>
    <t>罗声远</t>
  </si>
  <si>
    <t>防错单查询及重打印</t>
  </si>
  <si>
    <t>1/9新增</t>
  </si>
  <si>
    <t>装配单下达</t>
  </si>
  <si>
    <t>工序扫描主程序</t>
  </si>
  <si>
    <t>工序扫描框架</t>
  </si>
  <si>
    <t>独立于具体业务的扫描程序业务架构</t>
  </si>
  <si>
    <t>特殊的工序扫描程序</t>
  </si>
  <si>
    <t>注塑下线扫描</t>
  </si>
  <si>
    <t>方法</t>
  </si>
  <si>
    <t>生产订单的特殊事务处理</t>
  </si>
  <si>
    <t>朱伟力</t>
  </si>
  <si>
    <t>这个得在生成事务的时候增加该功能</t>
  </si>
  <si>
    <t>增加待底漆冻结Action</t>
  </si>
  <si>
    <t>待底漆合格与冻结已做了一部分，需要测试。</t>
  </si>
  <si>
    <t>注塑界面打印空条码</t>
  </si>
  <si>
    <t>TBD1</t>
  </si>
  <si>
    <t>Plugin</t>
  </si>
  <si>
    <t>一个操作同时作两层生产汇报</t>
  </si>
  <si>
    <t>AGV注塑下线</t>
  </si>
  <si>
    <t>已取消</t>
  </si>
  <si>
    <t>黄贺</t>
  </si>
  <si>
    <t>看下能否用现有RK打包功能覆盖</t>
  </si>
  <si>
    <t>涂装上线扫描</t>
  </si>
  <si>
    <t>打磨次数控制</t>
  </si>
  <si>
    <t>扫描失败加弹出报警，手工确认</t>
  </si>
  <si>
    <t>涂装上线扫描程序</t>
  </si>
  <si>
    <t>涂装下线扫描</t>
  </si>
  <si>
    <t>涂装下线扫描程序</t>
  </si>
  <si>
    <t>异色反喷Plugin</t>
  </si>
  <si>
    <t>哪些颜色能异色反喷，对应能喷成什么颜色需要配置。</t>
  </si>
  <si>
    <t>增加W2件Action，加入条码零件号转换功能</t>
  </si>
  <si>
    <t>开发中</t>
  </si>
  <si>
    <t>实际需求比原设想的不一致，需要再做一点变更，2/22收尾</t>
  </si>
  <si>
    <t>1/9新增，2/18变更</t>
  </si>
  <si>
    <t>收货、投料、工时归集生产订单</t>
  </si>
  <si>
    <t>小件下线功能（合并了注塑与涂装）</t>
  </si>
  <si>
    <t>小件下线主程序</t>
  </si>
  <si>
    <t>小件料箱单冲销</t>
  </si>
  <si>
    <t>装配扫描</t>
  </si>
  <si>
    <t>并入装配扫描（带打箱）不单独做装配扫描界面了</t>
  </si>
  <si>
    <t>装配扫描（带打箱）</t>
  </si>
  <si>
    <t>比标准工序扫描多了：流转类型</t>
  </si>
  <si>
    <t>(装配单)装配生产（带打箱）</t>
  </si>
  <si>
    <t>装配生产（带打箱）（根据装配单）</t>
  </si>
  <si>
    <t>优先及定义出来之前已经完成了大半，后续只需要抽点时间测试检查一下。</t>
  </si>
  <si>
    <t>2015/12/10新增</t>
  </si>
  <si>
    <t>发运扫描</t>
  </si>
  <si>
    <t>1/10取消，该功能由标准出货实现。</t>
  </si>
  <si>
    <t>工序扫描+打箱</t>
  </si>
  <si>
    <t>通用的工序扫描+打箱功能</t>
  </si>
  <si>
    <t>在一个界面上整合工序扫描与打箱扫描功能</t>
  </si>
  <si>
    <t>工序扫描插件</t>
  </si>
  <si>
    <t>防错条码生成逻辑</t>
  </si>
  <si>
    <t>根据配置信息及BOM生成防错条码</t>
  </si>
  <si>
    <t>补充BOM校验逻辑</t>
  </si>
  <si>
    <t>静置时间检查</t>
  </si>
  <si>
    <t>检查上一扫描点的静置有效时间</t>
  </si>
  <si>
    <t>Pokayoke防错</t>
  </si>
  <si>
    <t>检查零件号是否与配置匹配</t>
  </si>
  <si>
    <t>自制件条码绑定</t>
  </si>
  <si>
    <t>检查自制件条码与所生产产品是否一致，将对绑定关系进行记录</t>
  </si>
  <si>
    <t>补充BOM校验逻辑-吴林锋</t>
  </si>
  <si>
    <t>外协件条码绑定</t>
  </si>
  <si>
    <t>检查外协件条码与所生产产品的匹配关系，将对绑定关系进行记录</t>
  </si>
  <si>
    <t>客户条码打印</t>
  </si>
  <si>
    <t>蓝图未定义</t>
  </si>
  <si>
    <t>排产计划匹配</t>
  </si>
  <si>
    <t>匹配扫描产品与排序项目是否一致</t>
  </si>
  <si>
    <t>配置选择</t>
  </si>
  <si>
    <t>根据扫描零件号提供配置供用户选择</t>
  </si>
  <si>
    <t>质量检查清单</t>
  </si>
  <si>
    <t>蓝图中没有这个功能</t>
  </si>
  <si>
    <t>生产数据采集</t>
  </si>
  <si>
    <t>调低优先级，后面再做。放到常熟一起做</t>
  </si>
  <si>
    <t>缺陷选择与记录</t>
  </si>
  <si>
    <t>通用的缺陷选择与记录功能</t>
  </si>
  <si>
    <t>质量判断处理</t>
  </si>
  <si>
    <t>合格</t>
  </si>
  <si>
    <t>当前只做了条码的变更操作，事务部分都没做</t>
  </si>
  <si>
    <t>冻结</t>
  </si>
  <si>
    <t>打磨</t>
  </si>
  <si>
    <t>根据新的业务需求，这个功能放在不合格品评审功能里面实现 。</t>
  </si>
  <si>
    <t>点修</t>
  </si>
  <si>
    <t>抛光</t>
  </si>
  <si>
    <t>待报废</t>
  </si>
  <si>
    <t>2/16取消</t>
  </si>
  <si>
    <t>排序扫描功能</t>
  </si>
  <si>
    <t>装配排序功能（列表形式）</t>
  </si>
  <si>
    <t>列表形式的装配排序功能</t>
  </si>
  <si>
    <t>跳过撤回功能</t>
  </si>
  <si>
    <t>张茂忠</t>
  </si>
  <si>
    <t>跳过一车及跳过一单</t>
  </si>
  <si>
    <t>2/4新增</t>
  </si>
  <si>
    <t>工序扫描扣料库位重构</t>
  </si>
  <si>
    <t>2015/1/7新增变更</t>
  </si>
  <si>
    <t>装配排序功能（九宫格形式）</t>
  </si>
  <si>
    <t>九宫格形式装配排序功能</t>
  </si>
  <si>
    <t>蓝图中无此需求</t>
  </si>
  <si>
    <t>1/9取消</t>
  </si>
  <si>
    <t>排序预装</t>
  </si>
  <si>
    <t>排序预装（列表形式）</t>
  </si>
  <si>
    <t>使用基于索引的排序项定位逻辑，以支持流水线生产模式</t>
  </si>
  <si>
    <t>跳单功能</t>
  </si>
  <si>
    <t>跳过一车及跳过一单（需支持索引形式）</t>
  </si>
  <si>
    <t>排序界面的跳过还没做</t>
  </si>
  <si>
    <t>隔离状态进行生产控制（重构）</t>
  </si>
  <si>
    <t>内部物流</t>
  </si>
  <si>
    <t>料箱管理</t>
  </si>
  <si>
    <t>基本打箱程序</t>
  </si>
  <si>
    <t>条码装箱主程序</t>
  </si>
  <si>
    <t>每次打完箱，修改默认显示顺序</t>
  </si>
  <si>
    <t>1/9新增功能</t>
  </si>
  <si>
    <t>散件拼入料箱功能</t>
  </si>
  <si>
    <t>强制掏箱</t>
  </si>
  <si>
    <t>料箱清空及料箱打散</t>
  </si>
  <si>
    <t>料箱单打印</t>
  </si>
  <si>
    <t>外协件料箱单MES是否需要打还需确认</t>
  </si>
  <si>
    <t>AGV打箱功能并入标准打箱</t>
  </si>
  <si>
    <t>仓库管理</t>
  </si>
  <si>
    <t>指令出库（PDA）</t>
  </si>
  <si>
    <t>根据下架需求进行下架</t>
  </si>
  <si>
    <t>重构</t>
  </si>
  <si>
    <t>12/17新增</t>
  </si>
  <si>
    <t>指令入库（PDA）</t>
  </si>
  <si>
    <t>根据上架需求进行上架</t>
  </si>
  <si>
    <t>手工出库（PDA）</t>
  </si>
  <si>
    <t>手工出库</t>
  </si>
  <si>
    <t>手工入库（PDA）</t>
  </si>
  <si>
    <t>手工入库</t>
  </si>
  <si>
    <t>库内调整（PDA）</t>
  </si>
  <si>
    <t>库内调整</t>
  </si>
  <si>
    <t>物料查询（PDA）</t>
  </si>
  <si>
    <t>物料查询</t>
  </si>
  <si>
    <t>方案定义中</t>
  </si>
  <si>
    <t>上架需求管理</t>
  </si>
  <si>
    <t>WEB</t>
  </si>
  <si>
    <t>下架需求管理</t>
  </si>
  <si>
    <t>上下架功能</t>
  </si>
  <si>
    <t>TP、HU、RK、Barcode的上下架功能</t>
  </si>
  <si>
    <t>需重构，但分解到具体程序中了</t>
  </si>
  <si>
    <t>出入库功能</t>
  </si>
  <si>
    <t>TP、HU、RK、Barcode的出入库功能</t>
  </si>
  <si>
    <t>BIN位推荐逻辑</t>
  </si>
  <si>
    <t>上架推荐</t>
  </si>
  <si>
    <t>下架推荐</t>
  </si>
  <si>
    <t>出门证管理</t>
  </si>
  <si>
    <t>出门证创建</t>
  </si>
  <si>
    <t>罗锋</t>
  </si>
  <si>
    <t>提前到第一阶段做，和货运单逻辑有重叠。</t>
  </si>
  <si>
    <t>1/10新增</t>
  </si>
  <si>
    <t>出门证打印</t>
  </si>
  <si>
    <t>不同单据类型的出门证格式没有确定,以现有的格式单据来做的话会比较困难</t>
  </si>
  <si>
    <t>出门证查询与撤消等</t>
  </si>
  <si>
    <t>生产配料</t>
  </si>
  <si>
    <t>台套配送</t>
  </si>
  <si>
    <t>台套配送(两种类型）</t>
  </si>
  <si>
    <t>配料单打印</t>
  </si>
  <si>
    <t>放一放，先做采购收退货</t>
  </si>
  <si>
    <t>重构（增加下架需求功能）</t>
  </si>
  <si>
    <t>看板拉动</t>
  </si>
  <si>
    <t>看板拉动（两种类型）</t>
  </si>
  <si>
    <t>手工拉动</t>
  </si>
  <si>
    <t>用户已确认</t>
  </si>
  <si>
    <t>有几个业务场景场蓝图未明确，放后面再做</t>
  </si>
  <si>
    <t>通用BTO拉动</t>
  </si>
  <si>
    <t>通用104、107点</t>
  </si>
  <si>
    <t>计算逻辑还需要细化\（打印）</t>
  </si>
  <si>
    <t>2015/12/10新增，1/9对功能又作新增</t>
  </si>
  <si>
    <t>涂装计划配料</t>
  </si>
  <si>
    <t>蓝图上面没说清楚怎么做</t>
  </si>
  <si>
    <t>立体库拉动</t>
  </si>
  <si>
    <t>AT</t>
  </si>
  <si>
    <t>配料单格式还有待确认</t>
  </si>
  <si>
    <t>2015/12/22新增,1/9取消，功能分解入不同程序中</t>
  </si>
  <si>
    <t>主动推送</t>
  </si>
  <si>
    <t>1/9取消，蓝图中未涉及</t>
  </si>
  <si>
    <t>配料接收</t>
  </si>
  <si>
    <t>根据条码进行接收</t>
  </si>
  <si>
    <t>根据数量进行接收</t>
  </si>
  <si>
    <t>物料盘点</t>
  </si>
  <si>
    <t>盘点计划维护（创建、删除、修改、取消、开启）(开发中)
盘点计划明细维护（创建、删除、修改、模板导入）
盘点模板维护（创建、删除、修改）
盘点区域维护（创建、删除、修改）
条码盘点功能
料箱盘点功能
涂装线盘点功能
库存调整盘点
库存差异报表
差异调整功能
SAP接口功能</t>
  </si>
  <si>
    <t>2015/12/10+20人天</t>
  </si>
  <si>
    <t>库存管理</t>
  </si>
  <si>
    <t>移库单创建</t>
  </si>
  <si>
    <t>移库单打印</t>
  </si>
  <si>
    <t>移库单管理</t>
  </si>
  <si>
    <t>移库单查询&amp;关闭&amp;取消&amp;重打印</t>
  </si>
  <si>
    <t>采购单CSV导入</t>
  </si>
  <si>
    <t>移库单转储</t>
  </si>
  <si>
    <t>1/9变更</t>
  </si>
  <si>
    <t>SAP转储采购订单的处理事务</t>
  </si>
  <si>
    <t>吴林锋、朱伟力</t>
  </si>
  <si>
    <t>已并入03.99.子流程.07两步法移库单逻辑、责任人变更</t>
  </si>
  <si>
    <t>SAP工厂间转储订单转换成MES的TO单</t>
  </si>
  <si>
    <t>贾文涛/黄贺</t>
  </si>
  <si>
    <t>需要注意采购单位的转换,找时间插进去做</t>
  </si>
  <si>
    <t>无订单关联的移库事务生成</t>
  </si>
  <si>
    <t>采购单单导入</t>
  </si>
  <si>
    <t>界面操作逻辑和业务逻辑不确定</t>
  </si>
  <si>
    <t>退货单创建&amp;管理</t>
  </si>
  <si>
    <t>加驳单创建&amp;管理</t>
  </si>
  <si>
    <t>手工生成处理</t>
  </si>
  <si>
    <t>手工生产事务的创建</t>
  </si>
  <si>
    <t>手工特殊出入库</t>
  </si>
  <si>
    <t>工序报废</t>
  </si>
  <si>
    <t>业务逻辑吴林锋、事务朱伟力</t>
  </si>
  <si>
    <t>成本中心领用</t>
  </si>
  <si>
    <t>库存报废</t>
  </si>
  <si>
    <t>盘点调整</t>
  </si>
  <si>
    <t>物料转换</t>
  </si>
  <si>
    <t>特殊库存转换</t>
  </si>
  <si>
    <t>库存状态转换</t>
  </si>
  <si>
    <t>领料单的出库</t>
  </si>
  <si>
    <t>领料单领用出库的操作流程</t>
  </si>
  <si>
    <t>手工采购出库</t>
  </si>
  <si>
    <t>TBD3</t>
  </si>
  <si>
    <t>界面操作逻辑和业务规则还不确定</t>
  </si>
  <si>
    <t>手工销售出库</t>
  </si>
  <si>
    <t>库存账的建立</t>
  </si>
  <si>
    <t>内部库位及库存处理</t>
  </si>
  <si>
    <t>贾文涛/罗锋</t>
  </si>
  <si>
    <t>在途库存的处理</t>
  </si>
  <si>
    <t>1.外部库位及库存的处理
2.内部在途账的处理</t>
  </si>
  <si>
    <t>逻辑上与内部为位无关，但又需要处理在途库存</t>
  </si>
  <si>
    <t>SAP基本事务处理</t>
  </si>
  <si>
    <t>MES操作记录转SAP库存事务</t>
  </si>
  <si>
    <t>92个业务场景的MES操作转SAP事务（核心方法）</t>
  </si>
  <si>
    <t>还有遗留各种事务需要后续增加</t>
  </si>
  <si>
    <t>12/15新增</t>
  </si>
  <si>
    <t>SAP事务汇总</t>
  </si>
  <si>
    <t>SAP事务汇总成传输请求</t>
  </si>
  <si>
    <t>系统逻辑参考03.99.02事务汇总流程</t>
  </si>
  <si>
    <t>标准接收（PDA）</t>
  </si>
  <si>
    <t>采购收货</t>
  </si>
  <si>
    <t>2015/1/4新增</t>
  </si>
  <si>
    <t>销售退货</t>
  </si>
  <si>
    <t>公司间退货收货</t>
  </si>
  <si>
    <t>工厂间TO收货</t>
  </si>
  <si>
    <t>库位间TO收货</t>
  </si>
  <si>
    <t>标准发运（PDA）</t>
  </si>
  <si>
    <t>SO发运</t>
  </si>
  <si>
    <t>采购退货</t>
  </si>
  <si>
    <t>公司间退货</t>
  </si>
  <si>
    <t>加驳单发货</t>
  </si>
  <si>
    <t>排序单发货</t>
  </si>
  <si>
    <t>因后续货运单及出门证业务都涉及该发运类型，所以核心逻辑提前做了</t>
  </si>
  <si>
    <t>下单程序</t>
  </si>
  <si>
    <t>并入采购退货流程</t>
  </si>
  <si>
    <t>订单同步程序</t>
  </si>
  <si>
    <t>手工出库程序</t>
  </si>
  <si>
    <t>TBD2</t>
  </si>
  <si>
    <t>手工收货程序</t>
  </si>
  <si>
    <t>并入销售退货流程</t>
  </si>
  <si>
    <t>工厂间移库&amp;退货</t>
  </si>
  <si>
    <t>手工入库程序</t>
  </si>
  <si>
    <t>工厂内不同库位间的移库</t>
  </si>
  <si>
    <t>TO逻辑重构</t>
  </si>
  <si>
    <t>第一周实现核心逻辑，后面根据需要随时作变更</t>
  </si>
  <si>
    <t>2015/1/6新增</t>
  </si>
  <si>
    <t>COGI</t>
  </si>
  <si>
    <t>COGI记录</t>
  </si>
  <si>
    <t>COGI判断及记录插件</t>
  </si>
  <si>
    <t>需要嵌入到所有的操作界面中</t>
  </si>
  <si>
    <t>COGI管理界面</t>
  </si>
  <si>
    <t>需要等库存管理及库存事务都完成后才能开始,实际了解下来COGI的业务比原来的了解要复杂。</t>
  </si>
  <si>
    <t>销售</t>
  </si>
  <si>
    <t>JIT发运</t>
  </si>
  <si>
    <t>并入标准发运流程</t>
  </si>
  <si>
    <t>加驳</t>
  </si>
  <si>
    <t>加驳发运流程并入标准发运功能</t>
  </si>
  <si>
    <t>2015/1/5变更</t>
  </si>
  <si>
    <t>备料</t>
  </si>
  <si>
    <t>功能并入TO逻辑</t>
  </si>
  <si>
    <t>销售退货单创建&amp;维护</t>
  </si>
  <si>
    <t>销售退货单创建</t>
  </si>
  <si>
    <t>张茂忠/贾文涛</t>
  </si>
  <si>
    <t>销售退货单打印</t>
  </si>
  <si>
    <t>销售退货单维护（删、改）</t>
  </si>
  <si>
    <t>销售退货单执行（手工过账）</t>
  </si>
  <si>
    <t>先做起来</t>
  </si>
  <si>
    <t>货运单管理</t>
  </si>
  <si>
    <t>货运单创建&amp;维护</t>
  </si>
  <si>
    <t>之前的业务流程有问题，实际能做的业务流程必须先有出门证，所以这里改做出门证。</t>
  </si>
  <si>
    <t>交货确认</t>
  </si>
  <si>
    <t>BTO发运</t>
  </si>
  <si>
    <t>采购</t>
  </si>
  <si>
    <t>手工采购入库</t>
  </si>
  <si>
    <t>采购退货单创建（根据不合格评审表）</t>
  </si>
  <si>
    <t>退货单创建</t>
  </si>
  <si>
    <t>不合格评审部分待定（FrmPurchaseReturn）</t>
  </si>
  <si>
    <t>退货单协同</t>
  </si>
  <si>
    <t>退货单打印</t>
  </si>
  <si>
    <t>模板样例还没有</t>
  </si>
  <si>
    <t>采购退货管理</t>
  </si>
  <si>
    <t>手工执行退货</t>
  </si>
  <si>
    <t>参考UI：采购收货(手工).vsdx</t>
  </si>
  <si>
    <t>采购单下达</t>
  </si>
  <si>
    <t>SAP下达，MES不再作此功能</t>
  </si>
  <si>
    <t>设备交互</t>
  </si>
  <si>
    <t>TransStock</t>
  </si>
  <si>
    <t>TS打箱</t>
  </si>
  <si>
    <t>独立的TS打箱功能，但需兼容原有的RK打箱功能。</t>
  </si>
  <si>
    <t>TS入库信号交互及事务处理监控程序（Monitor）</t>
  </si>
  <si>
    <t>TS出库信号交互及事务处理监控程序（Monitor）</t>
  </si>
  <si>
    <t>在拉动逻辑中实现TS出库推荐逻辑及指令下达</t>
  </si>
  <si>
    <t>立体库</t>
  </si>
  <si>
    <t>扫描入库(WH)</t>
  </si>
  <si>
    <t>扫描出库(WH)</t>
  </si>
  <si>
    <t>手工拉动(WH)</t>
  </si>
  <si>
    <t>蓝图没出来已经出来之前已经做了一部分</t>
  </si>
  <si>
    <t>紧急拉动(WH)</t>
  </si>
  <si>
    <t>队列维护(WH)</t>
  </si>
  <si>
    <t>零头料箱整理(WH)</t>
  </si>
  <si>
    <t>刘槐</t>
  </si>
  <si>
    <t>零头拉动出库(WH)</t>
  </si>
  <si>
    <t>应急出库(WH)</t>
  </si>
  <si>
    <t>快速移库(WH)</t>
  </si>
  <si>
    <t>托盘离库(WH)</t>
  </si>
  <si>
    <t>托盘进库(WH)</t>
  </si>
  <si>
    <t>拉动异常看板(WH)</t>
  </si>
  <si>
    <t>托盘隔离(WH)</t>
  </si>
  <si>
    <t>装配需求与库存对比(WH)</t>
  </si>
  <si>
    <t>排序单匹配看板(WH)</t>
  </si>
  <si>
    <t>发送数据给中间表</t>
  </si>
  <si>
    <t>发送指定命令给设备中间表</t>
  </si>
  <si>
    <t>发送防错码给设备中间表</t>
  </si>
  <si>
    <t>发送防错码给设备中间胶</t>
  </si>
  <si>
    <t>注塑机联动</t>
  </si>
  <si>
    <t>浦东注塑机联动</t>
  </si>
  <si>
    <t>樊晶晶</t>
  </si>
  <si>
    <t>需求找老吕，原来逻辑问谢彬</t>
  </si>
  <si>
    <t>称重设备联动</t>
  </si>
  <si>
    <t>涂装线WINCC</t>
  </si>
  <si>
    <t>并入接口需求</t>
  </si>
  <si>
    <t>质量</t>
  </si>
  <si>
    <t>返工</t>
  </si>
  <si>
    <t>返工扫描</t>
  </si>
  <si>
    <t>通用的返工扫描逻辑</t>
  </si>
  <si>
    <t>事务部分先空着</t>
  </si>
  <si>
    <t>进料检验</t>
  </si>
  <si>
    <t>条码件进料检验</t>
  </si>
  <si>
    <t>对条码件进行进料检验</t>
  </si>
  <si>
    <t>非条码件进料检验</t>
  </si>
  <si>
    <t>对非条码件进行进料检验</t>
  </si>
  <si>
    <t>抽检标准</t>
  </si>
  <si>
    <t>抽检标准定义</t>
  </si>
  <si>
    <t>蓝图中未提及</t>
  </si>
  <si>
    <t>拆解处理</t>
  </si>
  <si>
    <t>非散件的条码拆解</t>
  </si>
  <si>
    <t>装配单形式的后续再实现</t>
  </si>
  <si>
    <t>不合格评审</t>
  </si>
  <si>
    <t>不合格品评审处理</t>
  </si>
  <si>
    <t>自制件报废</t>
  </si>
  <si>
    <t>1/9功能拆解</t>
  </si>
  <si>
    <t>外协件报废</t>
  </si>
  <si>
    <t>条码件退货</t>
  </si>
  <si>
    <t>非条码件退货</t>
  </si>
  <si>
    <t>小件报废</t>
  </si>
  <si>
    <t>该功能没有必要开发，非条码件的不合格品审在不合格品审单创建时处理了。不需要额外再加该功能</t>
  </si>
  <si>
    <t>嫌疑品报验</t>
  </si>
  <si>
    <t>预估3/2完成</t>
  </si>
  <si>
    <t>退货处理</t>
  </si>
  <si>
    <t>并入标准发收货流程</t>
  </si>
  <si>
    <t>内部退货</t>
  </si>
  <si>
    <t>客户退货</t>
  </si>
  <si>
    <t>设备设施管理</t>
  </si>
  <si>
    <t>设备管理需求讨论 已完成
数据结构设计 已完成
新建数据库表和配置基础数据 已完成
设备报警界面开发 已完成
EM维修单模块 已完成
PD/PM工单模块 已完成
巡检通知单 已完成</t>
  </si>
  <si>
    <t>接口</t>
  </si>
  <si>
    <t>SAP接口</t>
  </si>
  <si>
    <t>SAP-&gt;MES
接口表定义%业务表创建</t>
  </si>
  <si>
    <t>PP（7个接口）</t>
  </si>
  <si>
    <t>SD（3个接口）</t>
  </si>
  <si>
    <t>MM（5个接口）</t>
  </si>
  <si>
    <t>PM（6个接口）</t>
  </si>
  <si>
    <t>SAP-&gt;MES同步程序</t>
  </si>
  <si>
    <t>SAP-&gt;MES</t>
  </si>
  <si>
    <t>接口表定义好后开发，所有逻辑全部合并到一个同步逻辑中去。</t>
  </si>
  <si>
    <t>MES-&gt;SAP同步程序</t>
  </si>
  <si>
    <t>SAP事务接口（MM_IF_001)</t>
  </si>
  <si>
    <t>功能合并</t>
  </si>
  <si>
    <t>货运单接口(MM_IF_023)</t>
  </si>
  <si>
    <t>紧急拉动触发信息（MM_IF_025）</t>
  </si>
  <si>
    <t>未确认，暂时不做。</t>
  </si>
  <si>
    <t>工单工时数据返回(PP_IF_010)</t>
  </si>
  <si>
    <t>PD,CI,EM,PAM工单数据（PM_IF_007）</t>
  </si>
  <si>
    <t>通知单数据（PM_IF_009)</t>
  </si>
  <si>
    <t>PM报工数据（PM_IF_010)</t>
  </si>
  <si>
    <t>ISV接口</t>
  </si>
  <si>
    <t>供应商交货条码打印</t>
  </si>
  <si>
    <t>外协件料箱单条码生成接口（ISV触发）</t>
  </si>
  <si>
    <t>等待ISV测试</t>
  </si>
  <si>
    <t>1/9细化</t>
  </si>
  <si>
    <t>外协件托盘条码生成接口（ISV触发）</t>
  </si>
  <si>
    <t>产品条码生成接口（ISV触发）</t>
  </si>
  <si>
    <t>MES主数据传ISV</t>
  </si>
  <si>
    <t>MES主数据传ISV（ISV触发）</t>
  </si>
  <si>
    <t>已取消该接口，相关数据SAP给ISV</t>
  </si>
  <si>
    <t>WINCC接口</t>
  </si>
  <si>
    <t>涂装计划导入WINCC</t>
  </si>
  <si>
    <t>MES2.0接口</t>
  </si>
  <si>
    <t>尚未确定</t>
  </si>
  <si>
    <t>TBD2/朱伟力</t>
  </si>
  <si>
    <t>WFM接口</t>
  </si>
  <si>
    <t>计划外出入库申请</t>
  </si>
  <si>
    <t>计划外出入库申请（MES触发）</t>
  </si>
  <si>
    <t>退货申请</t>
  </si>
  <si>
    <t>QAD接口</t>
  </si>
  <si>
    <t>基础数据</t>
  </si>
  <si>
    <t>基础数据同步</t>
  </si>
  <si>
    <t>需跟SAP整合成统一的数据字典。</t>
  </si>
  <si>
    <t>业务数据</t>
  </si>
  <si>
    <t>业务数据回传</t>
  </si>
  <si>
    <t>暂时使用2.0的KEMonitor来处理，业务数据写入2.0后来同步数据。</t>
  </si>
  <si>
    <t>EDI接口</t>
  </si>
  <si>
    <t>上汽</t>
  </si>
  <si>
    <t>PDF转入排序信息</t>
  </si>
  <si>
    <t>通用</t>
  </si>
  <si>
    <t>MQ排序接入</t>
  </si>
  <si>
    <t>104点接入</t>
  </si>
  <si>
    <t xml:space="preserve">107点接入 </t>
  </si>
  <si>
    <t>通用4位客户零件号-&gt;标准零件号 转换</t>
  </si>
  <si>
    <t>大众</t>
  </si>
  <si>
    <t>M1点接入</t>
  </si>
  <si>
    <t>L5点接入</t>
  </si>
  <si>
    <t>数据迁移</t>
  </si>
  <si>
    <t>2.0-&gt;3.0数据迁移</t>
  </si>
  <si>
    <t>基础数据迁移</t>
  </si>
  <si>
    <t>基础数据整体搬迁至3.0中</t>
  </si>
  <si>
    <t>业务逻辑变化太大，没办法用程序批量实现。</t>
  </si>
  <si>
    <t>1/10撤消</t>
  </si>
  <si>
    <t>业务数据迁移</t>
  </si>
  <si>
    <t>过渡期方案</t>
  </si>
  <si>
    <t>SAP事务转QAD事务</t>
  </si>
  <si>
    <t>把SAP事务汇总到SRC_Mstr</t>
  </si>
  <si>
    <t>需与老杨确认业务规则（注意库位转换规则）</t>
  </si>
  <si>
    <t>QAD基础数据接口变更</t>
  </si>
  <si>
    <t>Monitor</t>
  </si>
  <si>
    <t>部分接口需要根据业务情况再修改</t>
  </si>
  <si>
    <t>结构需要调整成跟3.0一致</t>
  </si>
  <si>
    <t>MES2.0要货单同步ISV</t>
  </si>
  <si>
    <t>谢彬（ALT）</t>
  </si>
  <si>
    <t>ISV升级，故接口可能需要更改</t>
  </si>
  <si>
    <t>MES3.0采购单同步ISV</t>
  </si>
  <si>
    <t>张永全</t>
  </si>
  <si>
    <t>MES2.0-过渡方案</t>
  </si>
  <si>
    <t>标准发运</t>
  </si>
  <si>
    <t>条码写入待发运条码表</t>
  </si>
  <si>
    <t>标准接收</t>
  </si>
  <si>
    <t>3.0-&gt;2.0条码同步接收逻辑</t>
  </si>
  <si>
    <t>要货单同步程序</t>
  </si>
  <si>
    <t>2.0要货单-&gt;3.0销售单同步</t>
  </si>
  <si>
    <t>MES3.0过渡方案</t>
  </si>
  <si>
    <t>采购订单下达&amp;打印</t>
  </si>
  <si>
    <t>采购单打印</t>
  </si>
  <si>
    <t>采购订单同步程序</t>
  </si>
  <si>
    <t>采购单同步ISV</t>
  </si>
  <si>
    <t>在罗锋当前的数据库同步程序上进行修改
，以支持跨不同业务库的操作。</t>
  </si>
  <si>
    <t>采购单同步MES2.0要货单</t>
  </si>
  <si>
    <t>数据库协同</t>
  </si>
  <si>
    <t>采购单同步MES3.0销售单</t>
  </si>
  <si>
    <t>订单关闭同步程序</t>
  </si>
  <si>
    <t>采购单关闭同步MES2.0</t>
  </si>
  <si>
    <t>彭海涛</t>
  </si>
  <si>
    <t>MM003包含订单状态协同（部分收货与关闭）</t>
  </si>
  <si>
    <t>采购单关闭同步ISV</t>
  </si>
  <si>
    <t>采购单关闭同步MES3.0</t>
  </si>
  <si>
    <t>在途账的处理逻辑变更</t>
  </si>
  <si>
    <t>2.0的移库与3.0的销售之间对在途账的处理不一致，故需要变更</t>
  </si>
  <si>
    <t>销售订单下达</t>
  </si>
  <si>
    <t>4/6新增</t>
  </si>
  <si>
    <t>条码同步程序(to 2.0)</t>
  </si>
  <si>
    <t>3.0条码同步到2.0系统临时表</t>
  </si>
  <si>
    <t>看板</t>
  </si>
  <si>
    <t>浦东装配看板</t>
  </si>
  <si>
    <t>浦东装配排序看板</t>
  </si>
  <si>
    <t>并入临港排序装配看板</t>
  </si>
  <si>
    <t>临港装配排序看板</t>
  </si>
  <si>
    <t>TS料道分布看板</t>
  </si>
  <si>
    <t>TS上架看板</t>
  </si>
  <si>
    <t>TS下架看板</t>
  </si>
  <si>
    <t>合格率看板</t>
  </si>
  <si>
    <t>排序发运看板</t>
  </si>
  <si>
    <t>仓库目视图</t>
  </si>
  <si>
    <t>报表</t>
  </si>
  <si>
    <t>物流</t>
  </si>
  <si>
    <t>供货及时率报表？</t>
  </si>
  <si>
    <t>1.多出一个单包装数接口（接口待定）
2.多一个窗口时间接口
3.重构现有的收货逻辑
4.ETL计算并抽取数据（周期：天）
5.报表界面</t>
  </si>
  <si>
    <t>将条码的扫描记录及移库异常报表</t>
  </si>
  <si>
    <t>1.料箱产生的移库及销售采购等库位变化，需要将条码的日志里面也全部都记全
2.条码本身的物料扫描也需要记录进日志中
3.两种类型的报表：a.所有条码库位异动报表 b.分析报表（有入库未出库，有出库无入库）</t>
  </si>
  <si>
    <t>出门证查询报表</t>
  </si>
  <si>
    <t>BTO订单查询</t>
  </si>
  <si>
    <t>BTO过点信息查询</t>
  </si>
  <si>
    <t>物流订单查询报表</t>
  </si>
  <si>
    <t>销售订单报表（订单发运、退货、加驳、排序）</t>
  </si>
  <si>
    <t>不同业务场景分不同SHEET</t>
  </si>
  <si>
    <t>采购订单报表（采购收货、退货）</t>
  </si>
  <si>
    <t>移库订单报表（一步法、二步法）</t>
  </si>
  <si>
    <t>根据订单和零件号来统计，不依条码进行区分</t>
  </si>
  <si>
    <t>订单收发关联条码明细</t>
  </si>
  <si>
    <t>2/5新增</t>
  </si>
  <si>
    <t>条码排序记录查询报表</t>
  </si>
  <si>
    <t>VINCode报表</t>
  </si>
  <si>
    <t>考虑跟VINCode报表一起做</t>
  </si>
  <si>
    <t>客户预测信息报表</t>
  </si>
  <si>
    <t>常熟用</t>
  </si>
  <si>
    <t>排序装配信息查询报表</t>
  </si>
  <si>
    <t>客户过点信息查询报表</t>
  </si>
  <si>
    <t>条码管理报表</t>
  </si>
  <si>
    <t>产品条码状态查询报表</t>
  </si>
  <si>
    <t>条码当前状态及所有扫描点的扫描日志&amp;装掏箱记录</t>
  </si>
  <si>
    <t>产品条码包装查询报表</t>
  </si>
  <si>
    <t>产品条码工序查询报表</t>
  </si>
  <si>
    <t>根据过扫描点的时间范围，去过滤所经过的条码，并带出条码的当前状态信息。</t>
  </si>
  <si>
    <t>产品备用条码查询报表</t>
  </si>
  <si>
    <t>呆滞条码查询报表</t>
  </si>
  <si>
    <t>异常操作条码报表</t>
  </si>
  <si>
    <t>每个异常情况都会增加工作量</t>
  </si>
  <si>
    <t>条码绑定关系</t>
  </si>
  <si>
    <t>注塑下线报表</t>
  </si>
  <si>
    <t>注塑下线报表？</t>
  </si>
  <si>
    <t>涂装下线报表</t>
  </si>
  <si>
    <t>涂装下线报表？</t>
  </si>
  <si>
    <t>装配下线报表</t>
  </si>
  <si>
    <t>装配下线报表？</t>
  </si>
  <si>
    <t>涂装上线报表</t>
  </si>
  <si>
    <t>涂装上线报表？</t>
  </si>
  <si>
    <t>特殊操作报表</t>
  </si>
  <si>
    <t>特殊操作报表？</t>
  </si>
  <si>
    <t>只做补条码部分的报表</t>
  </si>
  <si>
    <t>注塑直流报表</t>
  </si>
  <si>
    <t>注塑直流报表？</t>
  </si>
  <si>
    <t>LeadTime报表</t>
  </si>
  <si>
    <t>LeadTime报表？</t>
  </si>
  <si>
    <t>需求暂不做</t>
  </si>
  <si>
    <t>包装管理</t>
  </si>
  <si>
    <t>包装条码状态查询</t>
  </si>
  <si>
    <t>包装条码历史记录查询</t>
  </si>
  <si>
    <t>好几个逻辑混在一起的报表- -'</t>
  </si>
  <si>
    <t>料架条码状态查询报表</t>
  </si>
  <si>
    <t>不知道是不是RK全局物流查询，待定。</t>
  </si>
  <si>
    <t>料箱货架报表</t>
  </si>
  <si>
    <r>
      <rPr>
        <sz val="10"/>
        <color indexed="8"/>
        <rFont val="宋体"/>
        <family val="3"/>
        <charset val="134"/>
      </rPr>
      <t>料箱</t>
    </r>
    <r>
      <rPr>
        <sz val="10"/>
        <color indexed="8"/>
        <rFont val="Times New Roman"/>
        <family val="1"/>
      </rPr>
      <t>v</t>
    </r>
    <r>
      <rPr>
        <sz val="10"/>
        <color indexed="8"/>
        <rFont val="宋体"/>
        <family val="3"/>
        <charset val="134"/>
      </rPr>
      <t>货架</t>
    </r>
  </si>
  <si>
    <t>蓝图的描述完全是2.0的，和3.0的概念有差异。</t>
  </si>
  <si>
    <t>料箱上下架记录</t>
  </si>
  <si>
    <t>排除TS上下架</t>
  </si>
  <si>
    <t>产品上下料箱记录</t>
  </si>
  <si>
    <r>
      <rPr>
        <sz val="10"/>
        <color rgb="FFFF0000"/>
        <rFont val="宋体"/>
        <family val="3"/>
        <charset val="134"/>
      </rPr>
      <t>料箱</t>
    </r>
    <r>
      <rPr>
        <sz val="10"/>
        <color rgb="FFFF0000"/>
        <rFont val="Times New Roman"/>
        <family val="1"/>
      </rPr>
      <t>v</t>
    </r>
    <r>
      <rPr>
        <sz val="10"/>
        <color rgb="FFFF0000"/>
        <rFont val="宋体"/>
        <family val="3"/>
        <charset val="134"/>
      </rPr>
      <t>产品条码</t>
    </r>
  </si>
  <si>
    <t>与产品条码包装查询报表重复</t>
  </si>
  <si>
    <t>RK查询</t>
  </si>
  <si>
    <t>查询RK当前状态（需要重构原来的程序）</t>
  </si>
  <si>
    <t>BIN位查询</t>
  </si>
  <si>
    <t>蓝图中的BIN位查询，并入包装查询</t>
  </si>
  <si>
    <t>零头料箱？</t>
  </si>
  <si>
    <t>并入料箱查询</t>
  </si>
  <si>
    <t>条码v货架</t>
  </si>
  <si>
    <t>产品与TS Bin位关系报表与TS料道查询报表重复</t>
  </si>
  <si>
    <t>呆滞包装查询报表</t>
  </si>
  <si>
    <t>呆滞包装查询报表？</t>
  </si>
  <si>
    <t>并入料箱v货架，把呆滞天数带入上述报表中</t>
  </si>
  <si>
    <t>物料报表查询</t>
  </si>
  <si>
    <t>仓库&amp;库存管理</t>
  </si>
  <si>
    <t>事务报表</t>
  </si>
  <si>
    <t>SAP事务报表？</t>
  </si>
  <si>
    <t>收发存报表</t>
  </si>
  <si>
    <t>库存余额报表</t>
  </si>
  <si>
    <t>1.数据抽取
2.界面及逻辑待定</t>
  </si>
  <si>
    <t>IMES事务同步检查</t>
  </si>
  <si>
    <t>MES无法实现</t>
  </si>
  <si>
    <t>MES条码差异报表</t>
  </si>
  <si>
    <t>MES条码盘点差异报表</t>
  </si>
  <si>
    <t>MES料箱差异报表</t>
  </si>
  <si>
    <t>MES料箱盘点差异报表</t>
  </si>
  <si>
    <t>盘点扫描报错报表</t>
  </si>
  <si>
    <t>MES与实盘差异报表</t>
  </si>
  <si>
    <t>MES盘点库存差异报表</t>
  </si>
  <si>
    <t>TS料道查询报表</t>
  </si>
  <si>
    <t>TS上下架反馈列表</t>
  </si>
  <si>
    <t>TS上架反馈列表</t>
  </si>
  <si>
    <t>TS下架反馈列表</t>
  </si>
  <si>
    <t>新项目核对清单</t>
  </si>
  <si>
    <t>检查基础数据配置完整性</t>
  </si>
  <si>
    <t>立体库托盘出库查询报表</t>
  </si>
  <si>
    <t>结算信息核对报表</t>
  </si>
  <si>
    <t>TS异常出库清单</t>
  </si>
  <si>
    <t>TS异常出库清单（非订单下架的清单）</t>
  </si>
  <si>
    <t>拆解日志报表（功能性报表）</t>
  </si>
  <si>
    <t>所有的拆解的缺失、合格、冻结、报废的零件的报表</t>
  </si>
  <si>
    <t>隔离报表</t>
  </si>
  <si>
    <t>反隔离报表</t>
  </si>
  <si>
    <t>冻结料箱维修记录报表</t>
  </si>
  <si>
    <t>盲区雷达防错报表（条码绑定报表）</t>
  </si>
  <si>
    <t>盲区雷达防错报表</t>
  </si>
  <si>
    <t>与条码绑定报表重复</t>
  </si>
  <si>
    <t>质量工作报表</t>
  </si>
  <si>
    <t>质量工作报表？</t>
  </si>
  <si>
    <t>缺陷统计报表</t>
  </si>
  <si>
    <t>缺陷统计报表？</t>
  </si>
  <si>
    <t>缺陷明细报表</t>
  </si>
  <si>
    <t>外协件冻结报表(料箱状态报表）</t>
  </si>
  <si>
    <t>外协件冻结报表？</t>
  </si>
  <si>
    <t>看下料箱冻结的是否一起加入</t>
  </si>
  <si>
    <t>PM</t>
  </si>
  <si>
    <t>EM工单明细汇总表</t>
  </si>
  <si>
    <t>EM工单明细汇总表（明细+汇总）</t>
  </si>
  <si>
    <t>PM工单明细汇总表</t>
  </si>
  <si>
    <t>PM工单明细汇总表（明细+汇总）</t>
  </si>
  <si>
    <t>PD工单明细汇总表</t>
  </si>
  <si>
    <t>PD工单明细汇总表（明细+汇总）</t>
  </si>
  <si>
    <t>CI工单明细汇总表</t>
  </si>
  <si>
    <t>CI工单明细汇总表（明细+汇总）</t>
  </si>
  <si>
    <t>巡检通知单明细汇总表</t>
  </si>
  <si>
    <t>巡检通知单明细汇总表（明细+汇总）</t>
  </si>
  <si>
    <t>备件领用明细表</t>
  </si>
  <si>
    <t>工单响应时间</t>
  </si>
  <si>
    <t>关键设备MTBF</t>
  </si>
  <si>
    <t>关键设备MTTR</t>
  </si>
  <si>
    <t>设备停机率报表</t>
  </si>
  <si>
    <t>设备维修时间汇总</t>
  </si>
  <si>
    <t>设备故障次数统计</t>
  </si>
  <si>
    <t>设备重复故障汇总</t>
  </si>
  <si>
    <t>全部</t>
  </si>
  <si>
    <t>基础数据维护</t>
  </si>
  <si>
    <t>？？？</t>
  </si>
  <si>
    <t>王祥</t>
  </si>
  <si>
    <t>具体多少还得看功能实现</t>
  </si>
  <si>
    <t>1/14新增</t>
  </si>
  <si>
    <t>新增程序</t>
  </si>
  <si>
    <t>M1点配料</t>
  </si>
  <si>
    <t>逻辑后面再说</t>
  </si>
  <si>
    <t>和下面的需求重复</t>
  </si>
  <si>
    <t>1/15新增</t>
  </si>
  <si>
    <t>公司间交易</t>
  </si>
  <si>
    <t>MES3.0间条码协同</t>
  </si>
  <si>
    <t>对于采购退货，如果是关系公司，并且对方没有这个条码，需要协同条码</t>
  </si>
  <si>
    <t>安亭排序信息接入（非OPCS版）</t>
  </si>
  <si>
    <t>TBD</t>
  </si>
  <si>
    <t>先工厂确认下OPCS能否满足要求</t>
  </si>
  <si>
    <t>排序单手工组单程序</t>
  </si>
  <si>
    <t>排序单手工组单程序（支持手工导入）</t>
  </si>
  <si>
    <t>排序相关程序重构</t>
  </si>
  <si>
    <t>原排序接入程序重构</t>
  </si>
  <si>
    <t>所有排序接入程序加入自定义单号字段，如果是客户有单号的，使用客户单号，如果客户没有单号的，使用自动生成的单号。</t>
  </si>
  <si>
    <t>排序扫描程序重构</t>
  </si>
  <si>
    <t>所有排序程序，使用的排序单号变更成自定义的单号字段</t>
  </si>
  <si>
    <t>隔离扫描</t>
  </si>
  <si>
    <t>支持隔离、反隔离</t>
  </si>
  <si>
    <t>1/19新增</t>
  </si>
  <si>
    <t>料箱&amp;条码物流状态</t>
  </si>
  <si>
    <t>料箱&amp;条码在物流操作中增加物流状态</t>
  </si>
  <si>
    <t>重构前面的程序</t>
  </si>
  <si>
    <t>针对料箱状态在物流节点进行控制</t>
  </si>
  <si>
    <t>条码增加IsDel状态</t>
  </si>
  <si>
    <t>对未未盘点到的条码，将此状态置为True</t>
  </si>
  <si>
    <t>1/21新增</t>
  </si>
  <si>
    <t>所有使用到条码的地方，需要将此状态重新变更成False</t>
  </si>
  <si>
    <t>重构所有涉及到的程序</t>
  </si>
  <si>
    <t>Z700点接入</t>
  </si>
  <si>
    <t>Z700点接入（安亭）</t>
  </si>
  <si>
    <t>打箱界面重构</t>
  </si>
  <si>
    <t>打箱时，根据条码的生产时间，更新料箱的EarliestProdTime </t>
  </si>
  <si>
    <t>1/26新增</t>
  </si>
  <si>
    <t>客户安全退回</t>
  </si>
  <si>
    <t>待定</t>
  </si>
  <si>
    <t>手工采购退货(维修备件退货)</t>
  </si>
  <si>
    <t>2/18新增</t>
  </si>
  <si>
    <t>维修备件领用</t>
  </si>
  <si>
    <t>采购订单状态变更同步</t>
  </si>
  <si>
    <t>接口定义：MM_003
采购订单第一笔收货或关闭需要记录变更记录传给ISV</t>
  </si>
  <si>
    <t>4/8新增</t>
  </si>
  <si>
    <t>固定资产盘点</t>
  </si>
  <si>
    <t>4/12新增</t>
  </si>
  <si>
    <t>无订单采购收货</t>
  </si>
  <si>
    <t>先放放</t>
  </si>
  <si>
    <t>4/19新增</t>
  </si>
  <si>
    <t>销售退货导致交货确认数量的差异</t>
  </si>
  <si>
    <t>手工拼箱</t>
  </si>
  <si>
    <t>条码绑定解绑</t>
  </si>
  <si>
    <t>Report</t>
  </si>
  <si>
    <t>下线复检</t>
  </si>
  <si>
    <t>发货单创建及加驳单创建逻辑修改</t>
  </si>
  <si>
    <t>加驳单手工执行</t>
  </si>
  <si>
    <t>PM图片上传下载</t>
  </si>
  <si>
    <t>？</t>
  </si>
  <si>
    <t>找库位的事情问下老杨</t>
  </si>
  <si>
    <t>上架收货</t>
  </si>
  <si>
    <t>需求待定</t>
  </si>
  <si>
    <t>寄售转非寄售</t>
  </si>
  <si>
    <t>寄售转非寄售需要找供应商</t>
  </si>
  <si>
    <t>事务</t>
  </si>
  <si>
    <t>在途账查询</t>
  </si>
  <si>
    <t>未开发</t>
  </si>
  <si>
    <t>TS盘点</t>
  </si>
  <si>
    <t>排序接入时需要打印防错单</t>
  </si>
  <si>
    <t>涂装线计划导入</t>
  </si>
  <si>
    <t>涂装线下达并导入WINCC</t>
  </si>
  <si>
    <t>外协件下架</t>
  </si>
  <si>
    <t>扫描零件号，按先进先出推荐库位，仓管依据推荐库位下架</t>
  </si>
  <si>
    <t xml:space="preserve">M1点配料接收 </t>
  </si>
  <si>
    <t>根据MES点配置单进行配料接收</t>
  </si>
  <si>
    <t>台套配送接收</t>
  </si>
  <si>
    <t>自制件拉动</t>
  </si>
  <si>
    <t>自制件拉动
（指令下架的MES版)</t>
  </si>
  <si>
    <t>条码件拉动配料，功能类似2.0的料箱下架推荐</t>
  </si>
  <si>
    <t>待优化</t>
  </si>
  <si>
    <t>物流看板</t>
  </si>
  <si>
    <t>1 采购待收货清单
2 销售待发运清单</t>
  </si>
  <si>
    <t>推荐与上下架逻辑</t>
  </si>
  <si>
    <t>架构</t>
  </si>
  <si>
    <t>1需支持安亭的混放库位的先进先出 ,不同包装类型不混放
2 益库库位管理含 小件+条码件
益库库位单独配置，没有配置益库库位的产品，益库后不能入库 
3 入库 先考虑库位入库优先等级，同一个等级的零头先入
  入库  推荐前一个产品的入库BIN位
4 出库   按照先进先出出库
5 零头 注塑下线界面进去以后提示，零头产品
6 零头提示看板，注塑依据下线产品，涂装依据生产版本</t>
  </si>
  <si>
    <t>一挂两件的核心逻辑变更</t>
  </si>
  <si>
    <t>上下架扫描推荐程序</t>
  </si>
  <si>
    <t>TS报表</t>
  </si>
  <si>
    <t>AT、PD</t>
  </si>
  <si>
    <t>排序</t>
  </si>
  <si>
    <t>大众排序接入程序</t>
  </si>
  <si>
    <t xml:space="preserve">M1点OPCS接入 </t>
  </si>
  <si>
    <t>A700点接入</t>
  </si>
  <si>
    <t>过点信息报警</t>
  </si>
  <si>
    <t>需求待讨论</t>
  </si>
  <si>
    <t>过点信息报表</t>
  </si>
  <si>
    <t>预计7/21早完成</t>
  </si>
  <si>
    <t>排序监控</t>
  </si>
  <si>
    <t>1.自动打印排序单
2.1 一厂需要导入排序信息
2.2 导入排序信息后同步打印移库单(一步法)(可后期再做)
2.3根据18件一车，进行组单
3.跳过一车功能
4.补打排序单
5.打印客户标签功能</t>
  </si>
  <si>
    <t>1.一厂需要打印客户标签功能（并有自动重打印最后一张客户标签功能）
2.支持同步汇报&amp;同步销售
3.一厂需要有自动封箱功能</t>
  </si>
  <si>
    <t>需要详细测试</t>
  </si>
  <si>
    <t>涂装上线</t>
  </si>
  <si>
    <t>支持扫RK号进行上架功能</t>
  </si>
  <si>
    <t>托盘打包收货</t>
  </si>
  <si>
    <t>托盘打包（支持收货上架功能）</t>
  </si>
  <si>
    <t>1.托盘打包功能 2.扫订单进行收货 3.托盘上架 4.托盘打印</t>
  </si>
  <si>
    <t>7/4新增</t>
  </si>
  <si>
    <t>L1点R1点接入</t>
  </si>
  <si>
    <t>托盘收货</t>
  </si>
  <si>
    <t>HU收货后进行RK打箱&amp;托盘上架打印功能</t>
  </si>
  <si>
    <t>嫌疑品校验</t>
  </si>
  <si>
    <t>嫌疑品校验搬到MES中</t>
  </si>
  <si>
    <t>排序扫描</t>
  </si>
  <si>
    <t>排序扫描程序不需要选择配置</t>
  </si>
  <si>
    <t>排序扫描不要选择配置，排序的产品是什么配置直接匹配</t>
  </si>
  <si>
    <t>排序装配界面，跳过一厂和跳过一单的功能的关闭，跳过一单的功能在单独界面权限有发运仓库控制</t>
  </si>
  <si>
    <t>隔离管理</t>
  </si>
  <si>
    <t>电子黄牌问题</t>
  </si>
  <si>
    <t>打包扫描</t>
  </si>
  <si>
    <t>AGV打箱功能缺失</t>
  </si>
  <si>
    <t>标准发运，外协件配料依据拉动需求扫描料箱配料，数据只能改小。</t>
  </si>
  <si>
    <t>罗锋/海涛</t>
  </si>
  <si>
    <t>客户销售发运没有先进先出推荐</t>
  </si>
  <si>
    <t>外协件内部配料没有先进先出推荐</t>
  </si>
  <si>
    <t>安亭所有的入库是自动入库的，扫描RK入库时需要带出BIN信息，点击确认后自动上架到BIN位，并做库存转移</t>
  </si>
  <si>
    <t>交货确认修改</t>
  </si>
  <si>
    <t>张胜</t>
  </si>
  <si>
    <t>AGV上线的库存转移</t>
  </si>
  <si>
    <t>考虑写死逻辑吧</t>
  </si>
  <si>
    <t>料箱下架推荐</t>
  </si>
  <si>
    <t>料箱下架推荐需要按BIN位下架，不强制限定</t>
  </si>
  <si>
    <t>所有打箱选择界面</t>
  </si>
  <si>
    <t>RK\HU加配置</t>
  </si>
  <si>
    <t>走GlobalDic的PackingType配置</t>
  </si>
  <si>
    <t>小件下线</t>
  </si>
  <si>
    <t>装配小件</t>
  </si>
  <si>
    <t>料箱单格式使用大件料箱单
MFG_Part中的ProduceCategory为:ASMXJ</t>
  </si>
  <si>
    <t>根据条码补打料箱单</t>
  </si>
  <si>
    <t>排序单出门证打印</t>
  </si>
  <si>
    <t>已确认需求</t>
  </si>
  <si>
    <t>增加扫描的零件号与排序零件号匹配的逻辑</t>
  </si>
  <si>
    <t>条码拆解</t>
  </si>
  <si>
    <t>拆解出来的东西，库位需要依缺失、冻结、合格等进行分别移库。</t>
  </si>
  <si>
    <t>COGI报警</t>
  </si>
  <si>
    <t>负库存产生COGI后进行报警</t>
  </si>
  <si>
    <t>`</t>
  </si>
  <si>
    <t>隔离报警</t>
  </si>
  <si>
    <t>隔离时间超过12小时，发邮件报警，每4小时一次</t>
  </si>
  <si>
    <t>格式还要再优化</t>
  </si>
  <si>
    <t>移库单关闭后还要能开</t>
  </si>
  <si>
    <t>需求需确认</t>
  </si>
  <si>
    <t>同步汇报</t>
  </si>
  <si>
    <t>张胜、王祥</t>
  </si>
  <si>
    <t>GP12扫描</t>
  </si>
  <si>
    <t>排序看板</t>
  </si>
  <si>
    <t>排序发运的时间监控看板</t>
  </si>
  <si>
    <t>排序发运统计报表</t>
  </si>
  <si>
    <t>排序发运的当班统计</t>
  </si>
  <si>
    <t>在途逻辑优化</t>
  </si>
  <si>
    <t>所以需要将逻辑改成：发货时将库存记进发货工厂的在途，收货时除了在收货工厂MES中生成收货凭证外，还需要在发货工厂MES中生成同样的凭证(该凭证不传SAP，并且仅影响在途帐中的已收库存。)</t>
  </si>
  <si>
    <t>内部配料</t>
  </si>
  <si>
    <t>内部配料看板</t>
  </si>
  <si>
    <t>需要再增加一个刷新按钮</t>
  </si>
  <si>
    <t>寄售协议当中需要加字段控制是否允许超发</t>
  </si>
  <si>
    <t>贾文涛安排</t>
  </si>
  <si>
    <t>协同</t>
  </si>
  <si>
    <t>MES3+SAP 发运给 MES2+QAD的条码与包装协同</t>
  </si>
  <si>
    <t>MCS</t>
  </si>
  <si>
    <t>Monitor报警增加邮件提醒</t>
  </si>
  <si>
    <t>所有的Monitor涉及以需要邮件提醒的，需要增加</t>
  </si>
  <si>
    <t>快速移库</t>
  </si>
  <si>
    <t>注塑半成品到新一线材料的扫条码快速移库功能</t>
  </si>
  <si>
    <t>该功能为TS应急用，临时写死也无妨，小田支持一下。</t>
  </si>
  <si>
    <t>RK与HU绑定扫描界面</t>
  </si>
  <si>
    <t>IHAND</t>
  </si>
  <si>
    <t>完成后，交接给刘槐周日盘点时现场支持。</t>
  </si>
  <si>
    <t>VOLVO&amp;CJLR的销售防错：扫订单、扫料箱单，再扫客户零件号进行防错。
是否防错需要可配置，前台需要维护界面</t>
  </si>
  <si>
    <t>AGV小车的RFID扫描上涂装线</t>
  </si>
  <si>
    <t>CSU</t>
  </si>
  <si>
    <t>CJLR的EDI接入</t>
  </si>
  <si>
    <t>1. EDM&amp;TLS接入程序
2. 排序信息组单
3. 装配单生成</t>
  </si>
  <si>
    <t>装配单预排序</t>
  </si>
  <si>
    <t>排序装配</t>
  </si>
  <si>
    <t>散件与总成混合的排序装配扫描</t>
  </si>
  <si>
    <t>1.支持按装配单进行装配，插件功能合并到生产插件中</t>
  </si>
  <si>
    <t>设备防错</t>
  </si>
  <si>
    <t>MES扫描插件</t>
  </si>
  <si>
    <t>散件的移库</t>
  </si>
  <si>
    <t>散件移库</t>
  </si>
  <si>
    <t>工位扫描+打包</t>
  </si>
  <si>
    <t>王磊</t>
  </si>
  <si>
    <t>增加以下扫描点：
 1.增加进料检查功能
 2.装配扫描
 3.底漆装配扫描
 4.Bonding扫描</t>
  </si>
  <si>
    <t>工序扫描</t>
  </si>
  <si>
    <t>以下新增扫描点，功能需确认：
 1.清洗
 2.底涂
 5.单独发运
 6.进料检验
 7.底漆装配扫描
 8.底漆件预扫描
 9.检验扫描</t>
  </si>
  <si>
    <t>生产插件</t>
  </si>
  <si>
    <t>intoOk(修改）
intoFreeze（修改）
assemblySheetToSeqForWork
assemblySheetToShip
ClearDataAcqCache(*)
AsmSheetPreBind
AssemblySheetBindCheck
checkOnOffDetectionResult(*)
qualityPrepareCheckWithSeqPull(支持不加驳的逻辑,Form：FrmPluginQuialityPrepareCheckWithSeqPull)
chooseStdCustOrder
sendCheckCodeToDev
CCRIntoOK(新增）
CCrIntoFreeze（新增）</t>
  </si>
  <si>
    <t>罗锋\祥哥</t>
  </si>
  <si>
    <t xml:space="preserve">参考:常熟生产插件清单（共涉及14个插件）
主要涉及2.0功能搬迁与重构
</t>
  </si>
  <si>
    <t>单独发运</t>
  </si>
  <si>
    <t>需求待确认</t>
  </si>
  <si>
    <t>客户安全发运</t>
  </si>
  <si>
    <t>王松</t>
  </si>
  <si>
    <t>散件移库（胜可留好接口供调用）</t>
  </si>
  <si>
    <t>散件的台套配送</t>
  </si>
  <si>
    <t>与库存无关，提前做</t>
  </si>
  <si>
    <t>安全库存配送</t>
  </si>
  <si>
    <t>安全库存配送（下架逻辑）</t>
  </si>
  <si>
    <t>（程序已做好，需要测试）</t>
  </si>
  <si>
    <t>需要支持散件的形式</t>
  </si>
  <si>
    <t>排序装配明细校验</t>
  </si>
  <si>
    <t>排序装配明细校验(扫排序单、扫条码校验顺序)</t>
  </si>
  <si>
    <t>排序发运校验</t>
  </si>
  <si>
    <t>排序发运校验(按排序单流水号顺序进行发运,但需要允许跳过)</t>
  </si>
  <si>
    <t>拆解扫描</t>
  </si>
  <si>
    <t>支持散件的拆解</t>
  </si>
  <si>
    <t>质量扫描</t>
  </si>
  <si>
    <t>PDA/MES</t>
  </si>
  <si>
    <t>支持散件的质量状态转换</t>
  </si>
  <si>
    <t>发货单创建及退货单创建支持根据配置产生订单</t>
  </si>
  <si>
    <t>1. 发货单创建
2. 销售退货单创建</t>
  </si>
  <si>
    <t>支持根据配置进行散件的订单创建</t>
  </si>
  <si>
    <t>YT</t>
  </si>
  <si>
    <t>装配看板</t>
  </si>
  <si>
    <t>装配JPH看板</t>
  </si>
  <si>
    <t>装配打印第三方标签</t>
  </si>
  <si>
    <t>注塑下线</t>
  </si>
  <si>
    <t>注塑设备联动多电脑打印控制</t>
  </si>
  <si>
    <t>BIN位调整</t>
  </si>
  <si>
    <t>同仓库不同BIN位快速调整</t>
  </si>
  <si>
    <t>只库位一致时调整BIN位，不产生事务库存</t>
  </si>
  <si>
    <t>同一涂装件针对不同配置的装配(正件、备件)，外协件或产品条码是否绑定可以配置</t>
  </si>
  <si>
    <t>注塑下线数据导入注塑机看板</t>
  </si>
  <si>
    <t>注塑计划导入注塑机</t>
  </si>
  <si>
    <t>其他未识别出的需求</t>
  </si>
  <si>
    <t>杨瀛俊</t>
  </si>
  <si>
    <t>待需求调研</t>
  </si>
  <si>
    <t>BTO计算明细报表</t>
  </si>
  <si>
    <t>自制件条码绑定（插件）</t>
  </si>
  <si>
    <t>扫下板，根据内板所选的配置去生成下板的防错</t>
  </si>
  <si>
    <t>9/21新增</t>
  </si>
  <si>
    <t>ALL</t>
  </si>
  <si>
    <t>同步移库功能</t>
  </si>
  <si>
    <t>增加一个同步移库的插件。(横饰板和下饰板的问题)</t>
  </si>
  <si>
    <t>在进行分总成的生产汇报时，对另一个无关零件做同步移库，移到成品库。</t>
  </si>
  <si>
    <t>结算核对</t>
  </si>
  <si>
    <t>排序出货与客户结算信息核对
排序漏车手工解析后直接插入排序单
一级件出货与客户结算信息核对
备件出货客户结算信息结算核对
加驳？-暂无结算方式</t>
  </si>
  <si>
    <t>方案还需讨论</t>
  </si>
  <si>
    <t>9/22新增</t>
  </si>
  <si>
    <t>同步拉动</t>
  </si>
  <si>
    <r>
      <rPr>
        <sz val="9"/>
        <color indexed="8"/>
        <rFont val="宋体"/>
        <family val="3"/>
        <charset val="134"/>
      </rPr>
      <t>配送雷达时，垫圈出库（配送或拉动</t>
    </r>
    <r>
      <rPr>
        <sz val="9"/>
        <color indexed="8"/>
        <rFont val="Calibri"/>
        <family val="2"/>
      </rPr>
      <t>A</t>
    </r>
    <r>
      <rPr>
        <sz val="9"/>
        <color indexed="8"/>
        <rFont val="宋体"/>
        <family val="3"/>
        <charset val="134"/>
      </rPr>
      <t>零件的时候自动带出</t>
    </r>
    <r>
      <rPr>
        <sz val="9"/>
        <color indexed="8"/>
        <rFont val="Calibri"/>
        <family val="2"/>
      </rPr>
      <t>B</t>
    </r>
    <r>
      <rPr>
        <sz val="9"/>
        <color indexed="8"/>
        <rFont val="宋体"/>
        <family val="3"/>
        <charset val="134"/>
      </rPr>
      <t>零件需求</t>
    </r>
    <r>
      <rPr>
        <sz val="9"/>
        <color indexed="8"/>
        <rFont val="Calibri"/>
        <family val="2"/>
      </rPr>
      <t>-</t>
    </r>
    <r>
      <rPr>
        <sz val="9"/>
        <color indexed="8"/>
        <rFont val="宋体"/>
        <family val="3"/>
        <charset val="134"/>
      </rPr>
      <t>两零件没有</t>
    </r>
    <r>
      <rPr>
        <sz val="9"/>
        <color indexed="8"/>
        <rFont val="Calibri"/>
        <family val="2"/>
      </rPr>
      <t>BOM</t>
    </r>
    <r>
      <rPr>
        <sz val="9"/>
        <color indexed="8"/>
        <rFont val="宋体"/>
        <family val="3"/>
        <charset val="134"/>
      </rPr>
      <t>关系）</t>
    </r>
  </si>
  <si>
    <t>方案需讨论，原则上不写死逻辑</t>
  </si>
  <si>
    <t>设备反馈装配信息给MES</t>
  </si>
  <si>
    <r>
      <rPr>
        <sz val="9"/>
        <rFont val="宋体"/>
        <family val="3"/>
        <charset val="134"/>
      </rPr>
      <t>装配防错</t>
    </r>
    <r>
      <rPr>
        <sz val="9"/>
        <rFont val="Calibri"/>
        <family val="2"/>
      </rPr>
      <t xml:space="preserve"> </t>
    </r>
    <r>
      <rPr>
        <sz val="9"/>
        <rFont val="宋体"/>
        <family val="3"/>
        <charset val="134"/>
      </rPr>
      <t>扫描同时反馈给</t>
    </r>
    <r>
      <rPr>
        <sz val="9"/>
        <rFont val="Calibri"/>
        <family val="2"/>
      </rPr>
      <t>MES</t>
    </r>
    <r>
      <rPr>
        <sz val="9"/>
        <rFont val="宋体"/>
        <family val="3"/>
        <charset val="134"/>
      </rPr>
      <t>相应数据（最终目的：识别装配在制品上已经装配的零件）</t>
    </r>
  </si>
  <si>
    <t>可能需要硬件层面的配置</t>
  </si>
  <si>
    <r>
      <rPr>
        <sz val="9"/>
        <color indexed="8"/>
        <rFont val="宋体"/>
        <family val="3"/>
        <charset val="134"/>
      </rPr>
      <t>排序接入提前期</t>
    </r>
    <r>
      <rPr>
        <sz val="9"/>
        <color indexed="8"/>
        <rFont val="Calibri"/>
        <family val="2"/>
      </rPr>
      <t>+</t>
    </r>
    <r>
      <rPr>
        <sz val="9"/>
        <color indexed="8"/>
        <rFont val="宋体"/>
        <family val="3"/>
        <charset val="134"/>
      </rPr>
      <t>安全库存的方式</t>
    </r>
  </si>
  <si>
    <r>
      <rPr>
        <sz val="9"/>
        <color indexed="8"/>
        <rFont val="宋体"/>
        <family val="3"/>
        <charset val="134"/>
      </rPr>
      <t>线边使用配料而不是拉料（前期逻辑按照最低最高库存</t>
    </r>
    <r>
      <rPr>
        <sz val="9"/>
        <color indexed="8"/>
        <rFont val="Calibri"/>
        <family val="2"/>
      </rPr>
      <t>/</t>
    </r>
    <r>
      <rPr>
        <sz val="9"/>
        <color indexed="8"/>
        <rFont val="宋体"/>
        <family val="3"/>
        <charset val="134"/>
      </rPr>
      <t>后期优化为排序接入提前期</t>
    </r>
    <r>
      <rPr>
        <sz val="9"/>
        <color indexed="8"/>
        <rFont val="Calibri"/>
        <family val="2"/>
      </rPr>
      <t>+</t>
    </r>
    <r>
      <rPr>
        <sz val="9"/>
        <color indexed="8"/>
        <rFont val="宋体"/>
        <family val="3"/>
        <charset val="134"/>
      </rPr>
      <t>安全库存的方式）</t>
    </r>
  </si>
  <si>
    <t>总成装配的时候，对单个零件做工时汇报</t>
  </si>
  <si>
    <t>1.生产插件，当碰到需要报工时的零件时，进行工时汇报，进入MFG_WorkOrderDeclare</t>
  </si>
  <si>
    <t>对常熟采购安亭的分总成，常熟对其进行装配的时候，因为没有总成汇报，所以没办法报工时。当前方案如下：
1.SAP在常熟的AT采购件上增加一件虚拟零件X
2.常熟在进行装配扫描的时候，如果碰到AT采购件，并且配置了需要报工时到X的情况。系统自动将这个报工数据报到"MFG_WorkOrderDeclare"，MES通过该接口传给SAP。</t>
  </si>
  <si>
    <t>9/23新增</t>
  </si>
  <si>
    <t>任务清单</t>
  </si>
  <si>
    <t>任务说明</t>
  </si>
  <si>
    <t>工作量
（总的）</t>
  </si>
  <si>
    <t>工作量
（未完成的）</t>
  </si>
  <si>
    <t>开发资源数（人）</t>
  </si>
  <si>
    <t>时长（工作日）</t>
  </si>
  <si>
    <t>说明</t>
  </si>
  <si>
    <t>2月</t>
  </si>
  <si>
    <t>3月</t>
  </si>
  <si>
    <t>4月</t>
  </si>
  <si>
    <t>5月</t>
  </si>
  <si>
    <t>6月</t>
  </si>
  <si>
    <t>7月</t>
  </si>
  <si>
    <t>8月</t>
  </si>
  <si>
    <t>9月</t>
  </si>
  <si>
    <t>10月</t>
  </si>
  <si>
    <t>11月</t>
  </si>
  <si>
    <t>12月</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</si>
  <si>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</si>
  <si>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</si>
  <si>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</si>
  <si>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</si>
  <si>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</si>
  <si>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</si>
  <si>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</si>
  <si>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</si>
  <si>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</si>
  <si>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</si>
  <si>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</si>
  <si>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</si>
  <si>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</si>
  <si>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</si>
  <si>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</si>
  <si>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</si>
  <si>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</si>
  <si>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</si>
  <si>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</si>
  <si>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</si>
  <si>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</si>
  <si>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</si>
  <si>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</si>
  <si>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</si>
  <si>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</si>
  <si>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</si>
  <si>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</si>
  <si>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</si>
  <si>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</si>
  <si>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</si>
  <si>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</si>
  <si>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</si>
  <si>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</si>
  <si>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</si>
  <si>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</si>
  <si>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</si>
  <si>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</si>
  <si>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</si>
  <si>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</si>
  <si>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</si>
  <si>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</si>
  <si>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</si>
  <si>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</si>
  <si>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</si>
  <si>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</si>
  <si>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</si>
  <si>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</si>
  <si>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</si>
  <si>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IMES3.0开发第1阶段</t>
  </si>
  <si>
    <t>为SAP集成测试，完成与SAP集成测试的相关功能</t>
  </si>
  <si>
    <t>IMES3.0开发第2阶段</t>
  </si>
  <si>
    <t>为MES用户接受测试，完成所有操作性功能及过渡期方案</t>
  </si>
  <si>
    <t>IMES3.0开发第2.5阶段</t>
  </si>
  <si>
    <t>为MES浦东上线，完成浦东IMES3.0上线所需所有功能（包括报表）</t>
  </si>
  <si>
    <t>0.5人支持测试工作</t>
  </si>
  <si>
    <t>IMES3.0浦东上线准备</t>
  </si>
  <si>
    <t>4人支持浦东上线</t>
  </si>
  <si>
    <t>IMES3.0浦东上线支持</t>
  </si>
  <si>
    <t>IMES3.0开发第3阶段</t>
  </si>
  <si>
    <t>为MES安亭上线，完成AT上线所需所有功能（不包含常熟)</t>
  </si>
  <si>
    <t>IMES3.0安亭上线准备</t>
  </si>
  <si>
    <t>4人支持浦东和安亭</t>
  </si>
  <si>
    <t>IMES3.0安亭上线支持</t>
  </si>
  <si>
    <t>IMES3.0开发第3.5阶段</t>
  </si>
  <si>
    <t>为提供完整的MES应用，完成IMES3.0所有主数据维护相关功能</t>
  </si>
  <si>
    <t>4人支持安亭上线</t>
  </si>
  <si>
    <t>IMES3.0开发第4阶段</t>
  </si>
  <si>
    <t>为提供更先进的MES应用，完成IMES3.0的一些优化或提升的新功能</t>
  </si>
  <si>
    <t>2人支持浦东和安亭</t>
  </si>
  <si>
    <t>IMES3.0开发第5阶段</t>
  </si>
  <si>
    <t>为常熟、铁西工厂开发相应功能</t>
  </si>
  <si>
    <t>MES集成测试后，开发团队开始评估</t>
  </si>
  <si>
    <t>IMES3.0开发第6阶段</t>
  </si>
  <si>
    <t>为各工厂定制相应功能</t>
  </si>
  <si>
    <r>
      <rPr>
        <sz val="10"/>
        <rFont val="微软雅黑"/>
        <family val="2"/>
        <charset val="134"/>
      </rPr>
      <t>W</t>
    </r>
    <r>
      <rPr>
        <sz val="10"/>
        <rFont val="微软雅黑"/>
        <family val="2"/>
        <charset val="134"/>
      </rPr>
      <t>4</t>
    </r>
  </si>
  <si>
    <r>
      <rPr>
        <sz val="10"/>
        <rFont val="微软雅黑"/>
        <family val="2"/>
        <charset val="134"/>
      </rPr>
      <t>W</t>
    </r>
    <r>
      <rPr>
        <sz val="10"/>
        <rFont val="微软雅黑"/>
        <family val="2"/>
        <charset val="134"/>
      </rPr>
      <t>5</t>
    </r>
  </si>
  <si>
    <r>
      <rPr>
        <sz val="10"/>
        <rFont val="微软雅黑"/>
        <family val="2"/>
        <charset val="134"/>
      </rPr>
      <t>W</t>
    </r>
    <r>
      <rPr>
        <sz val="10"/>
        <rFont val="微软雅黑"/>
        <family val="2"/>
        <charset val="134"/>
      </rPr>
      <t>6</t>
    </r>
  </si>
  <si>
    <r>
      <rPr>
        <sz val="10"/>
        <rFont val="微软雅黑"/>
        <family val="2"/>
        <charset val="134"/>
      </rPr>
      <t>W</t>
    </r>
    <r>
      <rPr>
        <sz val="10"/>
        <rFont val="微软雅黑"/>
        <family val="2"/>
        <charset val="134"/>
      </rPr>
      <t>7</t>
    </r>
  </si>
  <si>
    <r>
      <rPr>
        <sz val="10"/>
        <rFont val="微软雅黑"/>
        <family val="2"/>
        <charset val="134"/>
      </rPr>
      <t>W</t>
    </r>
    <r>
      <rPr>
        <sz val="10"/>
        <rFont val="微软雅黑"/>
        <family val="2"/>
        <charset val="134"/>
      </rPr>
      <t>8</t>
    </r>
  </si>
  <si>
    <r>
      <rPr>
        <sz val="10"/>
        <rFont val="微软雅黑"/>
        <family val="2"/>
        <charset val="134"/>
      </rPr>
      <t>W</t>
    </r>
    <r>
      <rPr>
        <sz val="10"/>
        <rFont val="微软雅黑"/>
        <family val="2"/>
        <charset val="134"/>
      </rPr>
      <t>9</t>
    </r>
  </si>
  <si>
    <r>
      <rPr>
        <sz val="10"/>
        <rFont val="微软雅黑"/>
        <family val="2"/>
        <charset val="134"/>
      </rPr>
      <t>W</t>
    </r>
    <r>
      <rPr>
        <sz val="10"/>
        <rFont val="微软雅黑"/>
        <family val="2"/>
        <charset val="134"/>
      </rPr>
      <t>10</t>
    </r>
  </si>
  <si>
    <r>
      <rPr>
        <sz val="10"/>
        <rFont val="微软雅黑"/>
        <family val="2"/>
        <charset val="134"/>
      </rPr>
      <t>W</t>
    </r>
    <r>
      <rPr>
        <sz val="10"/>
        <rFont val="微软雅黑"/>
        <family val="2"/>
        <charset val="134"/>
      </rPr>
      <t>11</t>
    </r>
  </si>
  <si>
    <r>
      <rPr>
        <sz val="10"/>
        <rFont val="微软雅黑"/>
        <family val="2"/>
        <charset val="134"/>
      </rPr>
      <t>W</t>
    </r>
    <r>
      <rPr>
        <sz val="10"/>
        <rFont val="微软雅黑"/>
        <family val="2"/>
        <charset val="134"/>
      </rPr>
      <t>12</t>
    </r>
  </si>
  <si>
    <r>
      <rPr>
        <sz val="10"/>
        <rFont val="微软雅黑"/>
        <family val="2"/>
        <charset val="134"/>
      </rPr>
      <t>W</t>
    </r>
    <r>
      <rPr>
        <sz val="10"/>
        <rFont val="微软雅黑"/>
        <family val="2"/>
        <charset val="134"/>
      </rPr>
      <t>13</t>
    </r>
  </si>
  <si>
    <r>
      <rPr>
        <sz val="10"/>
        <rFont val="微软雅黑"/>
        <family val="2"/>
        <charset val="134"/>
      </rPr>
      <t>W</t>
    </r>
    <r>
      <rPr>
        <sz val="10"/>
        <rFont val="微软雅黑"/>
        <family val="2"/>
        <charset val="134"/>
      </rPr>
      <t>14</t>
    </r>
  </si>
  <si>
    <r>
      <rPr>
        <sz val="10"/>
        <rFont val="微软雅黑"/>
        <family val="2"/>
        <charset val="134"/>
      </rPr>
      <t>W</t>
    </r>
    <r>
      <rPr>
        <sz val="10"/>
        <rFont val="微软雅黑"/>
        <family val="2"/>
        <charset val="134"/>
      </rPr>
      <t>15</t>
    </r>
  </si>
  <si>
    <r>
      <rPr>
        <sz val="10"/>
        <rFont val="微软雅黑"/>
        <family val="2"/>
        <charset val="134"/>
      </rPr>
      <t>W</t>
    </r>
    <r>
      <rPr>
        <sz val="10"/>
        <rFont val="微软雅黑"/>
        <family val="2"/>
        <charset val="134"/>
      </rPr>
      <t>16</t>
    </r>
  </si>
  <si>
    <r>
      <rPr>
        <sz val="10"/>
        <rFont val="微软雅黑"/>
        <family val="2"/>
        <charset val="134"/>
      </rPr>
      <t>W</t>
    </r>
    <r>
      <rPr>
        <sz val="10"/>
        <rFont val="微软雅黑"/>
        <family val="2"/>
        <charset val="134"/>
      </rPr>
      <t>17</t>
    </r>
  </si>
  <si>
    <r>
      <rPr>
        <sz val="10"/>
        <rFont val="微软雅黑"/>
        <family val="2"/>
        <charset val="134"/>
      </rPr>
      <t>W</t>
    </r>
    <r>
      <rPr>
        <sz val="10"/>
        <rFont val="微软雅黑"/>
        <family val="2"/>
        <charset val="134"/>
      </rPr>
      <t>18</t>
    </r>
  </si>
  <si>
    <r>
      <rPr>
        <sz val="10"/>
        <rFont val="微软雅黑"/>
        <family val="2"/>
        <charset val="134"/>
      </rPr>
      <t>W</t>
    </r>
    <r>
      <rPr>
        <sz val="10"/>
        <rFont val="微软雅黑"/>
        <family val="2"/>
        <charset val="134"/>
      </rPr>
      <t>19</t>
    </r>
  </si>
  <si>
    <r>
      <rPr>
        <sz val="10"/>
        <rFont val="微软雅黑"/>
        <family val="2"/>
        <charset val="134"/>
      </rPr>
      <t>W</t>
    </r>
    <r>
      <rPr>
        <sz val="10"/>
        <rFont val="微软雅黑"/>
        <family val="2"/>
        <charset val="134"/>
      </rPr>
      <t>20</t>
    </r>
  </si>
  <si>
    <r>
      <rPr>
        <sz val="10"/>
        <rFont val="微软雅黑"/>
        <family val="2"/>
        <charset val="134"/>
      </rPr>
      <t>W</t>
    </r>
    <r>
      <rPr>
        <sz val="10"/>
        <rFont val="微软雅黑"/>
        <family val="2"/>
        <charset val="134"/>
      </rPr>
      <t>21</t>
    </r>
  </si>
  <si>
    <r>
      <rPr>
        <sz val="10"/>
        <rFont val="微软雅黑"/>
        <family val="2"/>
        <charset val="134"/>
      </rPr>
      <t>W</t>
    </r>
    <r>
      <rPr>
        <sz val="10"/>
        <rFont val="微软雅黑"/>
        <family val="2"/>
        <charset val="134"/>
      </rPr>
      <t>22</t>
    </r>
  </si>
  <si>
    <r>
      <rPr>
        <sz val="10"/>
        <rFont val="微软雅黑"/>
        <family val="2"/>
        <charset val="134"/>
      </rPr>
      <t>W</t>
    </r>
    <r>
      <rPr>
        <sz val="10"/>
        <rFont val="微软雅黑"/>
        <family val="2"/>
        <charset val="134"/>
      </rPr>
      <t>23</t>
    </r>
  </si>
  <si>
    <r>
      <rPr>
        <sz val="10"/>
        <rFont val="微软雅黑"/>
        <family val="2"/>
        <charset val="134"/>
      </rPr>
      <t>W</t>
    </r>
    <r>
      <rPr>
        <sz val="10"/>
        <rFont val="微软雅黑"/>
        <family val="2"/>
        <charset val="134"/>
      </rPr>
      <t>24</t>
    </r>
  </si>
  <si>
    <r>
      <rPr>
        <sz val="10"/>
        <rFont val="微软雅黑"/>
        <family val="2"/>
        <charset val="134"/>
      </rPr>
      <t>W</t>
    </r>
    <r>
      <rPr>
        <sz val="10"/>
        <rFont val="微软雅黑"/>
        <family val="2"/>
        <charset val="134"/>
      </rPr>
      <t>25</t>
    </r>
  </si>
  <si>
    <r>
      <rPr>
        <sz val="10"/>
        <rFont val="微软雅黑"/>
        <family val="2"/>
        <charset val="134"/>
      </rPr>
      <t>W</t>
    </r>
    <r>
      <rPr>
        <sz val="10"/>
        <rFont val="微软雅黑"/>
        <family val="2"/>
        <charset val="134"/>
      </rPr>
      <t>26</t>
    </r>
  </si>
  <si>
    <r>
      <rPr>
        <sz val="10"/>
        <rFont val="微软雅黑"/>
        <family val="2"/>
        <charset val="134"/>
      </rPr>
      <t>W</t>
    </r>
    <r>
      <rPr>
        <sz val="10"/>
        <rFont val="微软雅黑"/>
        <family val="2"/>
        <charset val="134"/>
      </rPr>
      <t>27</t>
    </r>
  </si>
  <si>
    <r>
      <rPr>
        <sz val="10"/>
        <rFont val="微软雅黑"/>
        <family val="2"/>
        <charset val="134"/>
      </rPr>
      <t>W</t>
    </r>
    <r>
      <rPr>
        <sz val="10"/>
        <rFont val="微软雅黑"/>
        <family val="2"/>
        <charset val="134"/>
      </rPr>
      <t>28</t>
    </r>
  </si>
  <si>
    <r>
      <rPr>
        <sz val="10"/>
        <rFont val="微软雅黑"/>
        <family val="2"/>
        <charset val="134"/>
      </rPr>
      <t>W</t>
    </r>
    <r>
      <rPr>
        <sz val="10"/>
        <rFont val="微软雅黑"/>
        <family val="2"/>
        <charset val="134"/>
      </rPr>
      <t>29</t>
    </r>
  </si>
  <si>
    <r>
      <rPr>
        <sz val="10"/>
        <rFont val="微软雅黑"/>
        <family val="2"/>
        <charset val="134"/>
      </rPr>
      <t>W</t>
    </r>
    <r>
      <rPr>
        <sz val="10"/>
        <rFont val="微软雅黑"/>
        <family val="2"/>
        <charset val="134"/>
      </rPr>
      <t>30</t>
    </r>
  </si>
  <si>
    <r>
      <rPr>
        <sz val="10"/>
        <rFont val="微软雅黑"/>
        <family val="2"/>
        <charset val="134"/>
      </rPr>
      <t>W</t>
    </r>
    <r>
      <rPr>
        <sz val="10"/>
        <rFont val="微软雅黑"/>
        <family val="2"/>
        <charset val="134"/>
      </rPr>
      <t>31</t>
    </r>
  </si>
  <si>
    <r>
      <rPr>
        <sz val="10"/>
        <rFont val="微软雅黑"/>
        <family val="2"/>
        <charset val="134"/>
      </rPr>
      <t>W</t>
    </r>
    <r>
      <rPr>
        <sz val="10"/>
        <rFont val="微软雅黑"/>
        <family val="2"/>
        <charset val="134"/>
      </rPr>
      <t>32</t>
    </r>
  </si>
  <si>
    <r>
      <rPr>
        <sz val="10"/>
        <rFont val="微软雅黑"/>
        <family val="2"/>
        <charset val="134"/>
      </rPr>
      <t>W</t>
    </r>
    <r>
      <rPr>
        <sz val="10"/>
        <rFont val="微软雅黑"/>
        <family val="2"/>
        <charset val="134"/>
      </rPr>
      <t>33</t>
    </r>
  </si>
  <si>
    <r>
      <rPr>
        <sz val="10"/>
        <rFont val="微软雅黑"/>
        <family val="2"/>
        <charset val="134"/>
      </rPr>
      <t>W</t>
    </r>
    <r>
      <rPr>
        <sz val="10"/>
        <rFont val="微软雅黑"/>
        <family val="2"/>
        <charset val="134"/>
      </rPr>
      <t>34</t>
    </r>
  </si>
  <si>
    <r>
      <rPr>
        <sz val="10"/>
        <rFont val="微软雅黑"/>
        <family val="2"/>
        <charset val="134"/>
      </rPr>
      <t>W</t>
    </r>
    <r>
      <rPr>
        <sz val="10"/>
        <rFont val="微软雅黑"/>
        <family val="2"/>
        <charset val="134"/>
      </rPr>
      <t>35</t>
    </r>
  </si>
  <si>
    <r>
      <rPr>
        <sz val="10"/>
        <rFont val="微软雅黑"/>
        <family val="2"/>
        <charset val="134"/>
      </rPr>
      <t>W</t>
    </r>
    <r>
      <rPr>
        <sz val="10"/>
        <rFont val="微软雅黑"/>
        <family val="2"/>
        <charset val="134"/>
      </rPr>
      <t>36</t>
    </r>
  </si>
  <si>
    <r>
      <rPr>
        <sz val="10"/>
        <rFont val="微软雅黑"/>
        <family val="2"/>
        <charset val="134"/>
      </rPr>
      <t>W</t>
    </r>
    <r>
      <rPr>
        <sz val="10"/>
        <rFont val="微软雅黑"/>
        <family val="2"/>
        <charset val="134"/>
      </rPr>
      <t>37</t>
    </r>
  </si>
  <si>
    <r>
      <rPr>
        <sz val="10"/>
        <rFont val="微软雅黑"/>
        <family val="2"/>
        <charset val="134"/>
      </rPr>
      <t>W</t>
    </r>
    <r>
      <rPr>
        <sz val="10"/>
        <rFont val="微软雅黑"/>
        <family val="2"/>
        <charset val="134"/>
      </rPr>
      <t>38</t>
    </r>
  </si>
  <si>
    <r>
      <rPr>
        <sz val="10"/>
        <rFont val="微软雅黑"/>
        <family val="2"/>
        <charset val="134"/>
      </rPr>
      <t>W</t>
    </r>
    <r>
      <rPr>
        <sz val="10"/>
        <rFont val="微软雅黑"/>
        <family val="2"/>
        <charset val="134"/>
      </rPr>
      <t>39</t>
    </r>
  </si>
  <si>
    <r>
      <rPr>
        <sz val="10"/>
        <rFont val="微软雅黑"/>
        <family val="2"/>
        <charset val="134"/>
      </rPr>
      <t>W</t>
    </r>
    <r>
      <rPr>
        <sz val="10"/>
        <rFont val="微软雅黑"/>
        <family val="2"/>
        <charset val="134"/>
      </rPr>
      <t>40</t>
    </r>
  </si>
  <si>
    <r>
      <rPr>
        <sz val="10"/>
        <rFont val="微软雅黑"/>
        <family val="2"/>
        <charset val="134"/>
      </rPr>
      <t>W</t>
    </r>
    <r>
      <rPr>
        <sz val="10"/>
        <rFont val="微软雅黑"/>
        <family val="2"/>
        <charset val="134"/>
      </rPr>
      <t>41</t>
    </r>
  </si>
  <si>
    <r>
      <rPr>
        <sz val="10"/>
        <rFont val="微软雅黑"/>
        <family val="2"/>
        <charset val="134"/>
      </rPr>
      <t>W</t>
    </r>
    <r>
      <rPr>
        <sz val="10"/>
        <rFont val="微软雅黑"/>
        <family val="2"/>
        <charset val="134"/>
      </rPr>
      <t>42</t>
    </r>
  </si>
  <si>
    <r>
      <rPr>
        <sz val="10"/>
        <rFont val="微软雅黑"/>
        <family val="2"/>
        <charset val="134"/>
      </rPr>
      <t>W</t>
    </r>
    <r>
      <rPr>
        <sz val="10"/>
        <rFont val="微软雅黑"/>
        <family val="2"/>
        <charset val="134"/>
      </rPr>
      <t>43</t>
    </r>
  </si>
  <si>
    <r>
      <rPr>
        <sz val="10"/>
        <rFont val="微软雅黑"/>
        <family val="2"/>
        <charset val="134"/>
      </rPr>
      <t>W</t>
    </r>
    <r>
      <rPr>
        <sz val="10"/>
        <rFont val="微软雅黑"/>
        <family val="2"/>
        <charset val="134"/>
      </rPr>
      <t>44</t>
    </r>
  </si>
  <si>
    <r>
      <rPr>
        <sz val="10"/>
        <rFont val="微软雅黑"/>
        <family val="2"/>
        <charset val="134"/>
      </rPr>
      <t>W</t>
    </r>
    <r>
      <rPr>
        <sz val="10"/>
        <rFont val="微软雅黑"/>
        <family val="2"/>
        <charset val="134"/>
      </rPr>
      <t>45</t>
    </r>
  </si>
  <si>
    <r>
      <rPr>
        <sz val="10"/>
        <rFont val="微软雅黑"/>
        <family val="2"/>
        <charset val="134"/>
      </rPr>
      <t>W</t>
    </r>
    <r>
      <rPr>
        <sz val="10"/>
        <rFont val="微软雅黑"/>
        <family val="2"/>
        <charset val="134"/>
      </rPr>
      <t>46</t>
    </r>
  </si>
  <si>
    <r>
      <rPr>
        <sz val="10"/>
        <rFont val="微软雅黑"/>
        <family val="2"/>
        <charset val="134"/>
      </rPr>
      <t>W</t>
    </r>
    <r>
      <rPr>
        <sz val="10"/>
        <rFont val="微软雅黑"/>
        <family val="2"/>
        <charset val="134"/>
      </rPr>
      <t>47</t>
    </r>
  </si>
  <si>
    <r>
      <rPr>
        <sz val="10"/>
        <rFont val="微软雅黑"/>
        <family val="2"/>
        <charset val="134"/>
      </rPr>
      <t>W</t>
    </r>
    <r>
      <rPr>
        <sz val="10"/>
        <rFont val="微软雅黑"/>
        <family val="2"/>
        <charset val="134"/>
      </rPr>
      <t>48</t>
    </r>
  </si>
  <si>
    <r>
      <rPr>
        <sz val="10"/>
        <rFont val="微软雅黑"/>
        <family val="2"/>
        <charset val="134"/>
      </rPr>
      <t>W</t>
    </r>
    <r>
      <rPr>
        <sz val="10"/>
        <rFont val="微软雅黑"/>
        <family val="2"/>
        <charset val="134"/>
      </rPr>
      <t>49</t>
    </r>
  </si>
  <si>
    <r>
      <rPr>
        <sz val="10"/>
        <rFont val="微软雅黑"/>
        <family val="2"/>
        <charset val="134"/>
      </rPr>
      <t>W</t>
    </r>
    <r>
      <rPr>
        <sz val="10"/>
        <rFont val="微软雅黑"/>
        <family val="2"/>
        <charset val="134"/>
      </rPr>
      <t>50</t>
    </r>
  </si>
  <si>
    <r>
      <rPr>
        <sz val="10"/>
        <rFont val="微软雅黑"/>
        <family val="2"/>
        <charset val="134"/>
      </rPr>
      <t>W5</t>
    </r>
    <r>
      <rPr>
        <sz val="10"/>
        <rFont val="微软雅黑"/>
        <family val="2"/>
        <charset val="134"/>
      </rPr>
      <t>1</t>
    </r>
  </si>
  <si>
    <t>IMES3.0浦东上线支持加开发</t>
  </si>
  <si>
    <t>BUG、重要功能优化、SAP上线剩余开发、剩余中高项优化</t>
  </si>
  <si>
    <t>为MES安亭上线，完成AT上线必须功能</t>
  </si>
  <si>
    <r>
      <rPr>
        <sz val="10"/>
        <rFont val="微软雅黑"/>
        <family val="2"/>
        <charset val="134"/>
      </rPr>
      <t>需要安亭和仪征的E</t>
    </r>
    <r>
      <rPr>
        <sz val="10"/>
        <rFont val="微软雅黑"/>
        <family val="2"/>
        <charset val="134"/>
      </rPr>
      <t>RP支持</t>
    </r>
  </si>
  <si>
    <r>
      <rPr>
        <sz val="10"/>
        <rFont val="微软雅黑"/>
        <family val="2"/>
        <charset val="134"/>
      </rPr>
      <t>前7后</t>
    </r>
    <r>
      <rPr>
        <sz val="10"/>
        <rFont val="微软雅黑"/>
        <family val="2"/>
        <charset val="134"/>
      </rPr>
      <t>3</t>
    </r>
  </si>
  <si>
    <t>为常熟开发相应功能</t>
  </si>
  <si>
    <t>4/25-6/3</t>
  </si>
  <si>
    <t>工作天数</t>
  </si>
  <si>
    <t>剩余人天</t>
  </si>
  <si>
    <t>日历天数</t>
  </si>
  <si>
    <t>已完成人天</t>
  </si>
  <si>
    <t>预计需求人数</t>
  </si>
  <si>
    <t>方案已确定</t>
  </si>
  <si>
    <t>集成测试完成</t>
  </si>
  <si>
    <t>维修备件退货</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</si>
</sst>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8" formatCode="mm/dd;@"/>
    <numFmt numFmtId="179" formatCode="yyyy&quot;年&quot;m&quot;月&quot;;@"/>
    <numFmt numFmtId="180" formatCode="0.0000_ "/>
    <numFmt numFmtId="181" formatCode="dd;@"/>
    <numFmt numFmtId="182" formatCode="[$-409]d\-mmm\-yyyy;@"/>
  </numFmts>
  <fonts count="34" x14ac:knownFonts="1">
    <font>
      <sz val="11"/>
      <color indexed="8"/>
      <name val="宋体"/>
      <charset val="134"/>
    </font>
    <font>
      <sz val="10"/>
      <color indexed="8"/>
      <name val="宋体"/>
      <family val="3"/>
      <charset val="134"/>
    </font>
    <font>
      <sz val="10"/>
      <name val="微软雅黑"/>
      <family val="2"/>
      <charset val="134"/>
    </font>
    <font>
      <sz val="10"/>
      <color theme="0" tint="-0.249977111117893"/>
      <name val="微软雅黑"/>
      <family val="2"/>
      <charset val="134"/>
    </font>
    <font>
      <sz val="9"/>
      <color indexed="8"/>
      <name val="宋体"/>
      <family val="3"/>
      <charset val="134"/>
    </font>
    <font>
      <sz val="10"/>
      <color indexed="9"/>
      <name val="宋体"/>
      <family val="3"/>
      <charset val="134"/>
    </font>
    <font>
      <sz val="10"/>
      <name val="宋体"/>
      <family val="3"/>
      <charset val="134"/>
    </font>
    <font>
      <sz val="9"/>
      <name val="宋体"/>
      <family val="3"/>
      <charset val="134"/>
    </font>
    <font>
      <b/>
      <sz val="9"/>
      <color indexed="10"/>
      <name val="宋体"/>
      <family val="3"/>
      <charset val="134"/>
    </font>
    <font>
      <b/>
      <sz val="9"/>
      <color indexed="8"/>
      <name val="宋体"/>
      <family val="3"/>
      <charset val="134"/>
    </font>
    <font>
      <sz val="10"/>
      <color theme="9"/>
      <name val="宋体"/>
      <family val="3"/>
      <charset val="134"/>
    </font>
    <font>
      <sz val="10"/>
      <color theme="0" tint="-0.499984740745262"/>
      <name val="宋体"/>
      <family val="3"/>
      <charset val="134"/>
    </font>
    <font>
      <sz val="10"/>
      <color indexed="23"/>
      <name val="宋体"/>
      <family val="3"/>
      <charset val="134"/>
    </font>
    <font>
      <sz val="9"/>
      <color rgb="FFFF0000"/>
      <name val="宋体"/>
      <family val="3"/>
      <charset val="134"/>
    </font>
    <font>
      <b/>
      <sz val="9"/>
      <name val="宋体"/>
      <family val="3"/>
      <charset val="134"/>
    </font>
    <font>
      <b/>
      <sz val="10"/>
      <color indexed="8"/>
      <name val="宋体"/>
      <family val="3"/>
      <charset val="134"/>
    </font>
    <font>
      <sz val="10"/>
      <color indexed="10"/>
      <name val="宋体"/>
      <family val="3"/>
      <charset val="134"/>
    </font>
    <font>
      <sz val="10"/>
      <color rgb="FFFF0000"/>
      <name val="宋体"/>
      <family val="3"/>
      <charset val="134"/>
    </font>
    <font>
      <b/>
      <sz val="10"/>
      <color indexed="10"/>
      <name val="宋体"/>
      <family val="3"/>
      <charset val="134"/>
    </font>
    <font>
      <sz val="10"/>
      <color indexed="22"/>
      <name val="宋体"/>
      <family val="3"/>
      <charset val="134"/>
    </font>
    <font>
      <sz val="8"/>
      <name val="宋体"/>
      <family val="3"/>
      <charset val="134"/>
    </font>
    <font>
      <b/>
      <sz val="9"/>
      <color rgb="FFFF0000"/>
      <name val="宋体"/>
      <family val="3"/>
      <charset val="134"/>
    </font>
    <font>
      <b/>
      <sz val="10"/>
      <color rgb="FFFF0000"/>
      <name val="宋体"/>
      <family val="3"/>
      <charset val="134"/>
    </font>
    <font>
      <sz val="10"/>
      <color rgb="FF000000"/>
      <name val="宋体"/>
      <family val="3"/>
      <charset val="134"/>
    </font>
    <font>
      <sz val="9"/>
      <color rgb="FF141414"/>
      <name val="宋体"/>
      <family val="3"/>
      <charset val="134"/>
    </font>
    <font>
      <sz val="9"/>
      <color theme="1"/>
      <name val="宋体"/>
      <family val="3"/>
      <charset val="134"/>
      <scheme val="minor"/>
    </font>
    <font>
      <sz val="8"/>
      <color indexed="8"/>
      <name val="宋体"/>
      <family val="3"/>
      <charset val="134"/>
    </font>
    <font>
      <sz val="10"/>
      <name val="Arial"/>
      <family val="2"/>
    </font>
    <font>
      <sz val="12"/>
      <name val="宋体"/>
      <family val="3"/>
      <charset val="134"/>
    </font>
    <font>
      <sz val="10"/>
      <color indexed="8"/>
      <name val="Times New Roman"/>
      <family val="1"/>
    </font>
    <font>
      <sz val="10"/>
      <color rgb="FFFF0000"/>
      <name val="Times New Roman"/>
      <family val="1"/>
    </font>
    <font>
      <sz val="9"/>
      <color indexed="8"/>
      <name val="Calibri"/>
      <family val="2"/>
    </font>
    <font>
      <sz val="9"/>
      <name val="Calibri"/>
      <family val="2"/>
    </font>
    <font>
      <sz val="11"/>
      <color indexed="8"/>
      <name val="宋体"/>
      <family val="3"/>
      <charset val="134"/>
    </font>
  </fonts>
  <fills count="17">
    <fill>
      <patternFill patternType="none"/>
    </fill>
    <fill>
      <patternFill patternType="gray125"/>
    </fill>
    <fill>
      <patternFill patternType="solid">
        <fgColor theme="0"/>
        <bgColor indexed="64"/>
      </patternFill>
    </fill>
    <fill>
      <patternFill patternType="solid">
        <fgColor theme="8" tint="0.79979857783745845"/>
        <bgColor indexed="64"/>
      </patternFill>
    </fill>
    <fill>
      <patternFill patternType="solid">
        <fgColor theme="0" tint="-0.499984740745262"/>
        <bgColor indexed="64"/>
      </patternFill>
    </fill>
    <fill>
      <patternFill patternType="solid">
        <fgColor theme="3" tint="0.39982299264503923"/>
        <bgColor indexed="64"/>
      </patternFill>
    </fill>
    <fill>
      <patternFill patternType="solid">
        <fgColor rgb="FFFFFF00"/>
        <bgColor indexed="64"/>
      </patternFill>
    </fill>
    <fill>
      <patternFill patternType="solid">
        <fgColor theme="8" tint="0.79982909634693444"/>
        <bgColor indexed="64"/>
      </patternFill>
    </fill>
    <fill>
      <patternFill patternType="solid">
        <fgColor theme="3" tint="0.39985351115451523"/>
        <bgColor indexed="64"/>
      </patternFill>
    </fill>
    <fill>
      <patternFill patternType="solid">
        <fgColor indexed="55"/>
        <bgColor indexed="64"/>
      </patternFill>
    </fill>
    <fill>
      <patternFill patternType="solid">
        <fgColor indexed="44"/>
        <bgColor indexed="64"/>
      </patternFill>
    </fill>
    <fill>
      <patternFill patternType="solid">
        <fgColor indexed="31"/>
        <bgColor indexed="64"/>
      </patternFill>
    </fill>
    <fill>
      <patternFill patternType="solid">
        <fgColor indexed="22"/>
        <bgColor indexed="64"/>
      </patternFill>
    </fill>
    <fill>
      <patternFill patternType="solid">
        <fgColor theme="4" tint="0.59999389629810485"/>
        <bgColor indexed="64"/>
      </patternFill>
    </fill>
    <fill>
      <patternFill patternType="solid">
        <fgColor theme="8" tint="0.79992065187536243"/>
        <bgColor indexed="64"/>
      </patternFill>
    </fill>
    <fill>
      <patternFill patternType="solid">
        <fgColor theme="0" tint="-0.34998626667073579"/>
        <bgColor indexed="64"/>
      </patternFill>
    </fill>
    <fill>
      <patternFill patternType="solid">
        <fgColor rgb="FFFF0000"/>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s>
  <cellStyleXfs count="4">
    <xf numFmtId="0" fontId="0" fillId="0" borderId="0">
      <alignment vertical="center"/>
    </xf>
    <xf numFmtId="9" fontId="33" fillId="0" borderId="0" applyFont="0" applyFill="0" applyBorder="0" applyAlignment="0" applyProtection="0">
      <alignment vertical="center"/>
    </xf>
    <xf numFmtId="0" fontId="27" fillId="0" borderId="0"/>
    <xf numFmtId="0" fontId="28" fillId="0" borderId="0">
      <alignment vertical="center"/>
    </xf>
  </cellStyleXfs>
  <cellXfs count="808">
    <xf numFmtId="0" fontId="0" fillId="0" borderId="0" xfId="0">
      <alignment vertical="center"/>
    </xf>
    <xf numFmtId="180" fontId="0" fillId="0" borderId="0" xfId="0" applyNumberFormat="1">
      <alignment vertical="center"/>
    </xf>
    <xf numFmtId="0" fontId="1" fillId="0" borderId="0" xfId="0" applyFont="1">
      <alignment vertical="center"/>
    </xf>
    <xf numFmtId="0" fontId="0" fillId="0" borderId="0" xfId="0" applyFont="1">
      <alignment vertical="center"/>
    </xf>
    <xf numFmtId="0" fontId="0" fillId="0" borderId="0" xfId="0" applyFont="1" applyFill="1" applyBorder="1" applyAlignment="1">
      <alignment vertical="center"/>
    </xf>
    <xf numFmtId="179" fontId="2" fillId="0" borderId="0" xfId="2" applyNumberFormat="1" applyFont="1" applyFill="1" applyAlignment="1"/>
    <xf numFmtId="0" fontId="2" fillId="0" borderId="0" xfId="2" applyNumberFormat="1" applyFont="1" applyFill="1" applyAlignment="1"/>
    <xf numFmtId="0" fontId="2" fillId="0" borderId="0" xfId="2" applyFont="1" applyFill="1" applyAlignment="1">
      <alignment vertical="center"/>
    </xf>
    <xf numFmtId="0" fontId="2" fillId="0" borderId="0" xfId="2" applyFont="1" applyFill="1" applyAlignment="1"/>
    <xf numFmtId="0" fontId="2" fillId="0" borderId="0" xfId="2" applyFont="1" applyFill="1" applyAlignment="1">
      <alignment horizontal="center" vertical="center"/>
    </xf>
    <xf numFmtId="179" fontId="2" fillId="2" borderId="0" xfId="2" applyNumberFormat="1" applyFont="1" applyFill="1" applyAlignment="1"/>
    <xf numFmtId="0" fontId="2" fillId="3" borderId="8" xfId="3" applyNumberFormat="1" applyFont="1" applyFill="1" applyBorder="1" applyAlignment="1">
      <alignment horizontal="center" vertical="center" wrapText="1"/>
    </xf>
    <xf numFmtId="0" fontId="2" fillId="0" borderId="4" xfId="3" applyFont="1" applyFill="1" applyBorder="1" applyAlignment="1">
      <alignment horizontal="left" vertical="center" wrapText="1"/>
    </xf>
    <xf numFmtId="0" fontId="2" fillId="0" borderId="5" xfId="3" applyFont="1" applyFill="1" applyBorder="1" applyAlignment="1">
      <alignment horizontal="left" vertical="center" wrapText="1"/>
    </xf>
    <xf numFmtId="0" fontId="2" fillId="0" borderId="10" xfId="3" applyFont="1" applyFill="1" applyBorder="1" applyAlignment="1">
      <alignment horizontal="center" vertical="center" wrapText="1"/>
    </xf>
    <xf numFmtId="0" fontId="2" fillId="0" borderId="5" xfId="3" applyFont="1" applyFill="1" applyBorder="1" applyAlignment="1">
      <alignment horizontal="center" vertical="center" wrapText="1"/>
    </xf>
    <xf numFmtId="0" fontId="2" fillId="0" borderId="6" xfId="3" applyFont="1" applyFill="1" applyBorder="1" applyAlignment="1">
      <alignment horizontal="left" vertical="center" wrapText="1"/>
    </xf>
    <xf numFmtId="0" fontId="3" fillId="0" borderId="7" xfId="3" applyFont="1" applyFill="1" applyBorder="1" applyAlignment="1">
      <alignment vertical="center" wrapText="1"/>
    </xf>
    <xf numFmtId="0" fontId="3" fillId="0" borderId="8" xfId="3" applyFont="1" applyFill="1" applyBorder="1" applyAlignment="1">
      <alignment vertical="center" wrapText="1"/>
    </xf>
    <xf numFmtId="0" fontId="3" fillId="0" borderId="11" xfId="3" applyFont="1" applyFill="1" applyBorder="1" applyAlignment="1">
      <alignment horizontal="center" vertical="center" wrapText="1"/>
    </xf>
    <xf numFmtId="0" fontId="3" fillId="0" borderId="8" xfId="3" applyFont="1" applyFill="1" applyBorder="1" applyAlignment="1">
      <alignment horizontal="center" vertical="center" wrapText="1"/>
    </xf>
    <xf numFmtId="0" fontId="3" fillId="0" borderId="9" xfId="3" applyFont="1" applyFill="1" applyBorder="1" applyAlignment="1">
      <alignment horizontal="left" vertical="center" wrapText="1"/>
    </xf>
    <xf numFmtId="178" fontId="2" fillId="3" borderId="16" xfId="3" applyNumberFormat="1" applyFont="1" applyFill="1" applyBorder="1" applyAlignment="1">
      <alignment horizontal="center" vertical="center" textRotation="90" wrapText="1"/>
    </xf>
    <xf numFmtId="181" fontId="2" fillId="3" borderId="16" xfId="3" applyNumberFormat="1" applyFont="1" applyFill="1" applyBorder="1" applyAlignment="1">
      <alignment horizontal="center" vertical="center" textRotation="90" wrapText="1"/>
    </xf>
    <xf numFmtId="181" fontId="2" fillId="3" borderId="5" xfId="3" applyNumberFormat="1" applyFont="1" applyFill="1" applyBorder="1" applyAlignment="1">
      <alignment horizontal="center" vertical="center" textRotation="90" wrapText="1"/>
    </xf>
    <xf numFmtId="0" fontId="2" fillId="3" borderId="17" xfId="3" applyNumberFormat="1" applyFont="1" applyFill="1" applyBorder="1" applyAlignment="1">
      <alignment horizontal="center" vertical="center" wrapText="1"/>
    </xf>
    <xf numFmtId="0" fontId="2" fillId="4" borderId="16" xfId="3" applyFont="1" applyFill="1" applyBorder="1" applyAlignment="1">
      <alignment horizontal="center" vertical="center" wrapText="1"/>
    </xf>
    <xf numFmtId="0" fontId="2" fillId="4" borderId="5" xfId="3" applyFont="1" applyFill="1" applyBorder="1" applyAlignment="1">
      <alignment horizontal="center" vertical="center" wrapText="1"/>
    </xf>
    <xf numFmtId="0" fontId="2" fillId="0" borderId="16" xfId="3" applyFont="1" applyFill="1" applyBorder="1" applyAlignment="1">
      <alignment horizontal="center" vertical="center" wrapText="1"/>
    </xf>
    <xf numFmtId="0" fontId="2" fillId="0" borderId="17" xfId="3" applyFont="1" applyFill="1" applyBorder="1" applyAlignment="1">
      <alignment horizontal="center" vertical="center" wrapText="1"/>
    </xf>
    <xf numFmtId="0" fontId="2" fillId="0" borderId="8" xfId="3" applyFont="1" applyFill="1" applyBorder="1" applyAlignment="1">
      <alignment horizontal="center" vertical="center" wrapText="1"/>
    </xf>
    <xf numFmtId="0" fontId="2" fillId="5" borderId="5" xfId="3" applyFont="1" applyFill="1" applyBorder="1" applyAlignment="1">
      <alignment horizontal="center" vertical="center" wrapText="1"/>
    </xf>
    <xf numFmtId="0" fontId="2" fillId="6" borderId="5" xfId="3" applyFont="1" applyFill="1" applyBorder="1" applyAlignment="1">
      <alignment horizontal="center" vertical="center" wrapText="1"/>
    </xf>
    <xf numFmtId="178" fontId="2" fillId="3" borderId="6" xfId="3" applyNumberFormat="1" applyFont="1" applyFill="1" applyBorder="1" applyAlignment="1">
      <alignment horizontal="center" vertical="center" textRotation="90" wrapText="1"/>
    </xf>
    <xf numFmtId="181" fontId="2" fillId="3" borderId="6" xfId="3" applyNumberFormat="1" applyFont="1" applyFill="1" applyBorder="1" applyAlignment="1">
      <alignment horizontal="center" vertical="center" textRotation="90" wrapText="1"/>
    </xf>
    <xf numFmtId="0" fontId="2" fillId="3" borderId="9" xfId="3" applyNumberFormat="1"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9" xfId="3" applyFont="1" applyFill="1" applyBorder="1" applyAlignment="1">
      <alignment horizontal="center" vertical="center" wrapText="1"/>
    </xf>
    <xf numFmtId="179" fontId="2" fillId="0" borderId="0" xfId="2" applyNumberFormat="1" applyFont="1" applyFill="1"/>
    <xf numFmtId="0" fontId="2" fillId="0" borderId="0" xfId="2" applyNumberFormat="1" applyFont="1" applyFill="1"/>
    <xf numFmtId="0" fontId="2" fillId="0" borderId="0" xfId="2" applyFont="1"/>
    <xf numFmtId="0" fontId="2" fillId="0" borderId="0" xfId="2" applyFont="1" applyAlignment="1">
      <alignment horizontal="center" vertical="center"/>
    </xf>
    <xf numFmtId="0" fontId="2" fillId="0" borderId="0" xfId="2" applyFont="1" applyFill="1"/>
    <xf numFmtId="179" fontId="2" fillId="2" borderId="0" xfId="2" applyNumberFormat="1" applyFont="1" applyFill="1"/>
    <xf numFmtId="179" fontId="2" fillId="0" borderId="0" xfId="2" applyNumberFormat="1" applyFont="1"/>
    <xf numFmtId="0" fontId="2" fillId="7" borderId="8" xfId="3" applyNumberFormat="1" applyFont="1" applyFill="1" applyBorder="1" applyAlignment="1">
      <alignment horizontal="center" vertical="center" wrapText="1"/>
    </xf>
    <xf numFmtId="0" fontId="2" fillId="0" borderId="19" xfId="3" applyFont="1" applyFill="1" applyBorder="1" applyAlignment="1">
      <alignment vertical="center" wrapText="1"/>
    </xf>
    <xf numFmtId="0" fontId="2" fillId="0" borderId="20" xfId="3" applyFont="1" applyFill="1" applyBorder="1" applyAlignment="1">
      <alignment vertical="center" wrapText="1"/>
    </xf>
    <xf numFmtId="0" fontId="2" fillId="0" borderId="21" xfId="3" applyFont="1" applyFill="1" applyBorder="1" applyAlignment="1">
      <alignment horizontal="center" vertical="center" wrapText="1"/>
    </xf>
    <xf numFmtId="0" fontId="2" fillId="0" borderId="20" xfId="3" applyFont="1" applyFill="1" applyBorder="1" applyAlignment="1">
      <alignment horizontal="center" vertical="center" wrapText="1"/>
    </xf>
    <xf numFmtId="0" fontId="2" fillId="0" borderId="22" xfId="3" applyFont="1" applyFill="1" applyBorder="1" applyAlignment="1">
      <alignment horizontal="left" vertical="center" wrapText="1"/>
    </xf>
    <xf numFmtId="0" fontId="2" fillId="0" borderId="0" xfId="2" applyFont="1" applyAlignment="1">
      <alignment vertical="center"/>
    </xf>
    <xf numFmtId="178" fontId="2" fillId="7" borderId="16" xfId="3" applyNumberFormat="1" applyFont="1" applyFill="1" applyBorder="1" applyAlignment="1">
      <alignment horizontal="center" vertical="center" textRotation="90" wrapText="1"/>
    </xf>
    <xf numFmtId="178" fontId="2" fillId="7" borderId="5" xfId="3" applyNumberFormat="1" applyFont="1" applyFill="1" applyBorder="1" applyAlignment="1">
      <alignment horizontal="center" vertical="center" textRotation="90" wrapText="1"/>
    </xf>
    <xf numFmtId="181" fontId="2" fillId="7" borderId="16" xfId="3" applyNumberFormat="1" applyFont="1" applyFill="1" applyBorder="1" applyAlignment="1">
      <alignment horizontal="center" vertical="center" textRotation="90" wrapText="1"/>
    </xf>
    <xf numFmtId="181" fontId="2" fillId="7" borderId="5" xfId="3" applyNumberFormat="1" applyFont="1" applyFill="1" applyBorder="1" applyAlignment="1">
      <alignment horizontal="center" vertical="center" textRotation="90" wrapText="1"/>
    </xf>
    <xf numFmtId="0" fontId="2" fillId="7" borderId="17" xfId="3" applyNumberFormat="1" applyFont="1" applyFill="1" applyBorder="1" applyAlignment="1">
      <alignment horizontal="center" vertical="center" wrapText="1"/>
    </xf>
    <xf numFmtId="0" fontId="2" fillId="0" borderId="23" xfId="3" applyFont="1" applyFill="1" applyBorder="1" applyAlignment="1">
      <alignment horizontal="center" vertical="center" wrapText="1"/>
    </xf>
    <xf numFmtId="0" fontId="2" fillId="8" borderId="16" xfId="3" applyFont="1" applyFill="1" applyBorder="1" applyAlignment="1">
      <alignment horizontal="center" vertical="center" wrapText="1"/>
    </xf>
    <xf numFmtId="0" fontId="2" fillId="8" borderId="5" xfId="3" applyFont="1" applyFill="1" applyBorder="1" applyAlignment="1">
      <alignment horizontal="center" vertical="center" wrapText="1"/>
    </xf>
    <xf numFmtId="178" fontId="2" fillId="7" borderId="6" xfId="3" applyNumberFormat="1" applyFont="1" applyFill="1" applyBorder="1" applyAlignment="1">
      <alignment horizontal="center" vertical="center" textRotation="90" wrapText="1"/>
    </xf>
    <xf numFmtId="181" fontId="2" fillId="7" borderId="6" xfId="3" applyNumberFormat="1" applyFont="1" applyFill="1" applyBorder="1" applyAlignment="1">
      <alignment horizontal="center" vertical="center" textRotation="90" wrapText="1"/>
    </xf>
    <xf numFmtId="0" fontId="2" fillId="7" borderId="9" xfId="3" applyNumberFormat="1" applyFont="1" applyFill="1" applyBorder="1" applyAlignment="1">
      <alignment horizontal="center" vertical="center" wrapText="1"/>
    </xf>
    <xf numFmtId="0" fontId="2" fillId="0" borderId="22" xfId="3" applyFont="1" applyFill="1" applyBorder="1" applyAlignment="1">
      <alignment horizontal="center" vertical="center" wrapText="1"/>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Fill="1">
      <alignment vertical="center"/>
    </xf>
    <xf numFmtId="0" fontId="4" fillId="0" borderId="0" xfId="0" applyFont="1">
      <alignment vertical="center"/>
    </xf>
    <xf numFmtId="0" fontId="4" fillId="0" borderId="0" xfId="0" applyFont="1" applyFill="1" applyAlignment="1">
      <alignment horizontal="left" vertical="center" wrapText="1"/>
    </xf>
    <xf numFmtId="0" fontId="4" fillId="0" borderId="0" xfId="0" applyFont="1" applyFill="1" applyAlignment="1">
      <alignment horizontal="left" vertical="center"/>
    </xf>
    <xf numFmtId="0" fontId="6" fillId="0" borderId="0" xfId="0" applyFont="1" applyFill="1" applyAlignment="1">
      <alignment horizontal="left" vertical="center"/>
    </xf>
    <xf numFmtId="0" fontId="4" fillId="0" borderId="0" xfId="0" applyFont="1" applyFill="1">
      <alignment vertical="center"/>
    </xf>
    <xf numFmtId="0" fontId="4" fillId="0" borderId="0" xfId="0" applyFont="1" applyAlignment="1">
      <alignment horizontal="left" vertical="center" wrapText="1"/>
    </xf>
    <xf numFmtId="0" fontId="7" fillId="0" borderId="0" xfId="0" applyFont="1" applyAlignment="1">
      <alignment horizontal="left" vertical="center"/>
    </xf>
    <xf numFmtId="9" fontId="4" fillId="0" borderId="0" xfId="1" applyFont="1" applyAlignment="1">
      <alignment horizontal="left" vertical="center"/>
    </xf>
    <xf numFmtId="9" fontId="4" fillId="9" borderId="0" xfId="1" applyFont="1" applyFill="1" applyAlignment="1">
      <alignment horizontal="left" vertical="center" wrapText="1"/>
    </xf>
    <xf numFmtId="9" fontId="4" fillId="10" borderId="0" xfId="1" applyFont="1" applyFill="1" applyAlignment="1">
      <alignment horizontal="left" vertical="center"/>
    </xf>
    <xf numFmtId="0" fontId="8" fillId="0" borderId="0" xfId="0" applyFont="1" applyFill="1" applyAlignment="1">
      <alignment horizontal="left" vertical="center"/>
    </xf>
    <xf numFmtId="0" fontId="9" fillId="0" borderId="5" xfId="0" applyFont="1" applyBorder="1" applyAlignment="1">
      <alignment horizontal="left" vertical="center"/>
    </xf>
    <xf numFmtId="0" fontId="9" fillId="0" borderId="5" xfId="0" applyFont="1" applyFill="1" applyBorder="1" applyAlignment="1">
      <alignment horizontal="left" vertical="center" wrapText="1"/>
    </xf>
    <xf numFmtId="0" fontId="9" fillId="0" borderId="5" xfId="0" applyFont="1" applyFill="1" applyBorder="1" applyAlignment="1">
      <alignment horizontal="left" vertical="center"/>
    </xf>
    <xf numFmtId="0" fontId="6" fillId="0" borderId="24" xfId="0" applyFont="1" applyFill="1" applyBorder="1" applyAlignment="1">
      <alignment horizontal="left" vertical="center"/>
    </xf>
    <xf numFmtId="0" fontId="9" fillId="0" borderId="5" xfId="0" applyFont="1" applyBorder="1" applyAlignment="1">
      <alignment horizontal="left" vertical="center" wrapText="1"/>
    </xf>
    <xf numFmtId="0" fontId="1" fillId="0" borderId="20" xfId="0" applyFont="1" applyFill="1" applyBorder="1" applyAlignment="1">
      <alignment horizontal="left" vertical="center" wrapText="1"/>
    </xf>
    <xf numFmtId="0" fontId="1" fillId="0" borderId="20" xfId="0" applyFont="1" applyFill="1" applyBorder="1" applyAlignment="1">
      <alignment horizontal="left" vertical="center"/>
    </xf>
    <xf numFmtId="0" fontId="1" fillId="0" borderId="20" xfId="0" applyFont="1" applyBorder="1" applyAlignment="1">
      <alignment horizontal="left" vertical="center"/>
    </xf>
    <xf numFmtId="0" fontId="1" fillId="11" borderId="20" xfId="0" applyFont="1" applyFill="1" applyBorder="1" applyAlignment="1">
      <alignment horizontal="left"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horizontal="left" vertical="center"/>
    </xf>
    <xf numFmtId="0" fontId="1" fillId="0" borderId="5" xfId="0" applyFont="1" applyBorder="1" applyAlignment="1">
      <alignment horizontal="left" vertical="center"/>
    </xf>
    <xf numFmtId="0" fontId="1" fillId="11" borderId="5" xfId="0" applyFont="1" applyFill="1" applyBorder="1" applyAlignment="1">
      <alignment horizontal="left" vertical="center" wrapText="1"/>
    </xf>
    <xf numFmtId="0" fontId="1" fillId="0" borderId="25" xfId="0" applyFont="1" applyFill="1" applyBorder="1" applyAlignment="1">
      <alignment horizontal="left" vertical="center"/>
    </xf>
    <xf numFmtId="0" fontId="1" fillId="0" borderId="25" xfId="0" applyFont="1" applyFill="1" applyBorder="1" applyAlignment="1">
      <alignment horizontal="left" vertical="center" wrapText="1"/>
    </xf>
    <xf numFmtId="0" fontId="1" fillId="0" borderId="25" xfId="0" applyFont="1" applyBorder="1" applyAlignment="1">
      <alignment horizontal="left" vertical="center"/>
    </xf>
    <xf numFmtId="0" fontId="1" fillId="11" borderId="25" xfId="0" applyFont="1" applyFill="1" applyBorder="1" applyAlignment="1">
      <alignment horizontal="left" vertical="center" wrapText="1"/>
    </xf>
    <xf numFmtId="0" fontId="1" fillId="0"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 fillId="0" borderId="24" xfId="0" applyFont="1" applyFill="1" applyBorder="1" applyAlignment="1">
      <alignment horizontal="left" vertical="center"/>
    </xf>
    <xf numFmtId="0" fontId="1" fillId="0" borderId="5" xfId="0" applyFont="1" applyBorder="1" applyAlignment="1">
      <alignment horizontal="left" vertical="center" wrapText="1"/>
    </xf>
    <xf numFmtId="0" fontId="1" fillId="12" borderId="5" xfId="0" applyFont="1" applyFill="1" applyBorder="1" applyAlignment="1">
      <alignment horizontal="left" vertical="center" wrapText="1"/>
    </xf>
    <xf numFmtId="0" fontId="4" fillId="0" borderId="20" xfId="0" applyFont="1" applyFill="1" applyBorder="1" applyAlignment="1">
      <alignment horizontal="left" vertical="center"/>
    </xf>
    <xf numFmtId="0" fontId="6" fillId="0" borderId="5" xfId="0" applyFont="1" applyFill="1" applyBorder="1" applyAlignment="1">
      <alignment horizontal="left" vertical="center"/>
    </xf>
    <xf numFmtId="0" fontId="4" fillId="0" borderId="26" xfId="0" applyFont="1" applyFill="1" applyBorder="1" applyAlignment="1">
      <alignment horizontal="left" vertical="center"/>
    </xf>
    <xf numFmtId="0" fontId="4" fillId="12" borderId="2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27" xfId="0" applyFont="1" applyFill="1" applyBorder="1" applyAlignment="1">
      <alignment horizontal="left" vertical="center"/>
    </xf>
    <xf numFmtId="0" fontId="1" fillId="0" borderId="24" xfId="0" applyFont="1" applyBorder="1" applyAlignment="1">
      <alignment horizontal="left" vertical="center"/>
    </xf>
    <xf numFmtId="0" fontId="1" fillId="0" borderId="10" xfId="0" applyFont="1" applyFill="1" applyBorder="1" applyAlignment="1">
      <alignment horizontal="left" vertical="center"/>
    </xf>
    <xf numFmtId="0" fontId="1" fillId="0" borderId="16" xfId="0" applyFont="1" applyFill="1" applyBorder="1" applyAlignment="1">
      <alignment horizontal="left" vertical="center"/>
    </xf>
    <xf numFmtId="0" fontId="1" fillId="0" borderId="26" xfId="0" applyFont="1" applyBorder="1" applyAlignment="1">
      <alignment horizontal="left" vertical="center"/>
    </xf>
    <xf numFmtId="0" fontId="6" fillId="0" borderId="16" xfId="0" applyFont="1" applyFill="1" applyBorder="1" applyAlignment="1">
      <alignment horizontal="left" vertical="center"/>
    </xf>
    <xf numFmtId="0" fontId="10" fillId="0" borderId="5" xfId="0" applyFont="1" applyBorder="1" applyAlignment="1">
      <alignment vertical="center" wrapText="1"/>
    </xf>
    <xf numFmtId="0" fontId="1" fillId="0" borderId="30" xfId="0" applyFont="1" applyFill="1" applyBorder="1" applyAlignment="1">
      <alignment horizontal="left" vertical="center"/>
    </xf>
    <xf numFmtId="0" fontId="6" fillId="0" borderId="30" xfId="0" applyFont="1" applyFill="1" applyBorder="1" applyAlignment="1">
      <alignment horizontal="left" vertical="center"/>
    </xf>
    <xf numFmtId="0" fontId="1" fillId="0" borderId="27" xfId="0" applyFont="1" applyBorder="1" applyAlignment="1">
      <alignment horizontal="left" vertical="center"/>
    </xf>
    <xf numFmtId="0" fontId="1" fillId="0" borderId="30" xfId="0" applyFont="1" applyBorder="1" applyAlignment="1">
      <alignment horizontal="left" vertical="center" wrapText="1"/>
    </xf>
    <xf numFmtId="0" fontId="1" fillId="0" borderId="30" xfId="0" applyFont="1" applyFill="1" applyBorder="1" applyAlignment="1">
      <alignment horizontal="center" vertical="center" wrapText="1"/>
    </xf>
    <xf numFmtId="0" fontId="1" fillId="0" borderId="30" xfId="0" applyFont="1" applyFill="1" applyBorder="1" applyAlignment="1">
      <alignment horizontal="left" vertical="center" wrapText="1"/>
    </xf>
    <xf numFmtId="0" fontId="1" fillId="11" borderId="30" xfId="0" applyFont="1" applyFill="1" applyBorder="1" applyAlignment="1">
      <alignment horizontal="left" vertical="center" wrapText="1"/>
    </xf>
    <xf numFmtId="0" fontId="11" fillId="0" borderId="25"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 fillId="0" borderId="5" xfId="0" applyFont="1" applyFill="1" applyBorder="1">
      <alignment vertical="center"/>
    </xf>
    <xf numFmtId="0" fontId="1" fillId="0" borderId="24" xfId="0" applyFont="1" applyFill="1" applyBorder="1">
      <alignment vertical="center"/>
    </xf>
    <xf numFmtId="0" fontId="1" fillId="0" borderId="5" xfId="0" applyFont="1" applyFill="1" applyBorder="1" applyAlignment="1">
      <alignment vertical="center" wrapText="1"/>
    </xf>
    <xf numFmtId="0" fontId="12" fillId="0" borderId="30" xfId="0" applyFont="1" applyFill="1" applyBorder="1" applyAlignment="1">
      <alignment horizontal="left" vertical="center"/>
    </xf>
    <xf numFmtId="0" fontId="12" fillId="0" borderId="30" xfId="0" applyFont="1" applyFill="1" applyBorder="1" applyAlignment="1">
      <alignment horizontal="left" vertical="center" wrapText="1"/>
    </xf>
    <xf numFmtId="0" fontId="1" fillId="0" borderId="30" xfId="0" applyFont="1" applyBorder="1" applyAlignment="1">
      <alignment horizontal="left" vertical="center"/>
    </xf>
    <xf numFmtId="0" fontId="4" fillId="0" borderId="5" xfId="0" applyFont="1" applyFill="1" applyBorder="1" applyAlignment="1">
      <alignment horizontal="left" vertical="center"/>
    </xf>
    <xf numFmtId="0" fontId="13" fillId="0" borderId="5" xfId="0" applyFont="1" applyFill="1" applyBorder="1" applyAlignment="1">
      <alignment horizontal="left" vertical="center"/>
    </xf>
    <xf numFmtId="0" fontId="4" fillId="12" borderId="5" xfId="0" applyFont="1" applyFill="1" applyBorder="1" applyAlignment="1">
      <alignment horizontal="left" vertical="center" wrapText="1"/>
    </xf>
    <xf numFmtId="0" fontId="1" fillId="10" borderId="20"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25" xfId="0" applyFont="1" applyFill="1" applyBorder="1" applyAlignment="1">
      <alignment horizontal="left" vertical="center"/>
    </xf>
    <xf numFmtId="0" fontId="4" fillId="0" borderId="27" xfId="0" applyFont="1" applyFill="1" applyBorder="1" applyAlignment="1">
      <alignment horizontal="left" vertical="center"/>
    </xf>
    <xf numFmtId="0" fontId="4" fillId="12" borderId="25" xfId="0" applyFont="1" applyFill="1" applyBorder="1" applyAlignment="1">
      <alignment horizontal="left" vertical="center" wrapText="1"/>
    </xf>
    <xf numFmtId="0" fontId="1" fillId="0" borderId="26" xfId="0" applyFont="1" applyFill="1" applyBorder="1" applyAlignment="1">
      <alignment horizontal="left" vertical="center"/>
    </xf>
    <xf numFmtId="0" fontId="14" fillId="0" borderId="5" xfId="0" applyFont="1" applyBorder="1" applyAlignment="1">
      <alignment horizontal="left" vertical="center"/>
    </xf>
    <xf numFmtId="0" fontId="15" fillId="0" borderId="24" xfId="0" applyFont="1" applyBorder="1" applyAlignment="1">
      <alignment horizontal="left" vertical="center"/>
    </xf>
    <xf numFmtId="0" fontId="1" fillId="11" borderId="20" xfId="0" applyFont="1" applyFill="1" applyBorder="1" applyAlignment="1">
      <alignment horizontal="left" vertical="center"/>
    </xf>
    <xf numFmtId="58" fontId="1" fillId="11" borderId="20" xfId="0" applyNumberFormat="1" applyFont="1" applyFill="1" applyBorder="1" applyAlignment="1">
      <alignment horizontal="left" vertical="center"/>
    </xf>
    <xf numFmtId="0" fontId="1" fillId="11" borderId="5" xfId="0" applyFont="1" applyFill="1" applyBorder="1" applyAlignment="1">
      <alignment horizontal="left" vertical="center"/>
    </xf>
    <xf numFmtId="58" fontId="1" fillId="11" borderId="5" xfId="0" applyNumberFormat="1" applyFont="1" applyFill="1" applyBorder="1" applyAlignment="1">
      <alignment horizontal="left" vertical="center"/>
    </xf>
    <xf numFmtId="14" fontId="1" fillId="11" borderId="5" xfId="0" applyNumberFormat="1" applyFont="1" applyFill="1" applyBorder="1" applyAlignment="1">
      <alignment horizontal="left" vertical="center"/>
    </xf>
    <xf numFmtId="0" fontId="1" fillId="11" borderId="25" xfId="0" applyFont="1" applyFill="1" applyBorder="1" applyAlignment="1">
      <alignment horizontal="left" vertical="center"/>
    </xf>
    <xf numFmtId="58" fontId="1" fillId="11" borderId="25" xfId="0" applyNumberFormat="1" applyFont="1" applyFill="1" applyBorder="1" applyAlignment="1">
      <alignment horizontal="left" vertical="center"/>
    </xf>
    <xf numFmtId="0" fontId="6" fillId="0" borderId="5" xfId="0" applyFont="1" applyBorder="1" applyAlignment="1">
      <alignment horizontal="left" vertical="center"/>
    </xf>
    <xf numFmtId="58" fontId="1" fillId="0" borderId="5" xfId="0" applyNumberFormat="1" applyFont="1" applyBorder="1" applyAlignment="1">
      <alignment horizontal="left" vertical="center"/>
    </xf>
    <xf numFmtId="58" fontId="1" fillId="0" borderId="5" xfId="0" applyNumberFormat="1" applyFont="1" applyFill="1" applyBorder="1" applyAlignment="1">
      <alignment horizontal="left" vertical="center"/>
    </xf>
    <xf numFmtId="58" fontId="1" fillId="6" borderId="5" xfId="0" applyNumberFormat="1" applyFont="1" applyFill="1" applyBorder="1" applyAlignment="1">
      <alignment horizontal="left" vertical="center"/>
    </xf>
    <xf numFmtId="0" fontId="1" fillId="6" borderId="5" xfId="0" applyFont="1" applyFill="1" applyBorder="1" applyAlignment="1">
      <alignment horizontal="left" vertical="center"/>
    </xf>
    <xf numFmtId="0" fontId="4" fillId="0" borderId="20" xfId="0" applyFont="1" applyFill="1" applyBorder="1" applyAlignment="1">
      <alignment horizontal="left" vertical="center" wrapText="1"/>
    </xf>
    <xf numFmtId="0" fontId="7" fillId="0" borderId="20" xfId="0" applyFont="1" applyBorder="1" applyAlignment="1">
      <alignment horizontal="left" vertical="center"/>
    </xf>
    <xf numFmtId="58" fontId="4" fillId="0" borderId="20" xfId="0" applyNumberFormat="1" applyFont="1" applyBorder="1" applyAlignment="1">
      <alignment horizontal="left" vertical="center"/>
    </xf>
    <xf numFmtId="0" fontId="4" fillId="0" borderId="20" xfId="0" applyFont="1" applyBorder="1" applyAlignment="1">
      <alignment horizontal="left" vertical="center"/>
    </xf>
    <xf numFmtId="0" fontId="4" fillId="0" borderId="23" xfId="0" applyFont="1" applyBorder="1" applyAlignment="1">
      <alignment horizontal="left" vertical="center"/>
    </xf>
    <xf numFmtId="0" fontId="1" fillId="0" borderId="16" xfId="0" applyFont="1" applyBorder="1" applyAlignment="1">
      <alignment horizontal="left" vertical="center"/>
    </xf>
    <xf numFmtId="0" fontId="1" fillId="0" borderId="31" xfId="0" applyFont="1" applyBorder="1" applyAlignment="1">
      <alignment horizontal="left" vertical="center"/>
    </xf>
    <xf numFmtId="58" fontId="1" fillId="6" borderId="20" xfId="0" applyNumberFormat="1" applyFont="1" applyFill="1" applyBorder="1" applyAlignment="1">
      <alignment horizontal="left" vertical="center"/>
    </xf>
    <xf numFmtId="0" fontId="1" fillId="6" borderId="20" xfId="0" applyFont="1" applyFill="1" applyBorder="1" applyAlignment="1">
      <alignment horizontal="left" vertical="center"/>
    </xf>
    <xf numFmtId="58" fontId="1" fillId="0" borderId="25" xfId="0" applyNumberFormat="1" applyFont="1" applyFill="1" applyBorder="1" applyAlignment="1">
      <alignment horizontal="left" vertical="center"/>
    </xf>
    <xf numFmtId="58" fontId="1" fillId="0" borderId="24" xfId="0" applyNumberFormat="1" applyFont="1" applyFill="1" applyBorder="1" applyAlignment="1">
      <alignment horizontal="left" vertical="center"/>
    </xf>
    <xf numFmtId="58" fontId="1" fillId="0" borderId="26" xfId="0" applyNumberFormat="1" applyFont="1" applyFill="1" applyBorder="1" applyAlignment="1">
      <alignment horizontal="left" vertical="center"/>
    </xf>
    <xf numFmtId="0" fontId="1" fillId="0" borderId="24" xfId="0" applyFont="1" applyBorder="1">
      <alignment vertical="center"/>
    </xf>
    <xf numFmtId="0" fontId="1" fillId="0" borderId="5" xfId="0" applyFont="1" applyBorder="1">
      <alignment vertical="center"/>
    </xf>
    <xf numFmtId="0" fontId="16" fillId="0" borderId="30" xfId="0" applyFont="1" applyBorder="1" applyAlignment="1">
      <alignment horizontal="left" vertical="center"/>
    </xf>
    <xf numFmtId="0" fontId="1" fillId="4" borderId="30" xfId="0" applyFont="1" applyFill="1" applyBorder="1" applyAlignment="1">
      <alignment horizontal="left" vertical="center"/>
    </xf>
    <xf numFmtId="14" fontId="1" fillId="0" borderId="5" xfId="0" applyNumberFormat="1" applyFont="1" applyFill="1" applyBorder="1" applyAlignment="1">
      <alignment horizontal="left" vertical="center"/>
    </xf>
    <xf numFmtId="0" fontId="1" fillId="0" borderId="30" xfId="0" applyFont="1" applyFill="1" applyBorder="1">
      <alignment vertical="center"/>
    </xf>
    <xf numFmtId="0" fontId="1" fillId="4" borderId="5" xfId="0" applyFont="1" applyFill="1" applyBorder="1" applyAlignment="1">
      <alignment horizontal="left" vertical="center"/>
    </xf>
    <xf numFmtId="0" fontId="6" fillId="4" borderId="5" xfId="0" applyFont="1" applyFill="1" applyBorder="1" applyAlignment="1">
      <alignment horizontal="left" vertical="center"/>
    </xf>
    <xf numFmtId="0" fontId="1" fillId="0" borderId="16" xfId="0" applyFont="1" applyFill="1" applyBorder="1" applyAlignment="1">
      <alignment horizontal="left" vertical="center" wrapText="1"/>
    </xf>
    <xf numFmtId="58" fontId="1" fillId="0" borderId="27" xfId="0" applyNumberFormat="1" applyFont="1" applyFill="1" applyBorder="1" applyAlignment="1">
      <alignment horizontal="left" vertical="center"/>
    </xf>
    <xf numFmtId="0" fontId="17" fillId="6" borderId="31" xfId="0" applyFont="1" applyFill="1" applyBorder="1" applyAlignment="1">
      <alignment horizontal="left" vertical="center" wrapText="1"/>
    </xf>
    <xf numFmtId="58" fontId="1" fillId="0" borderId="20" xfId="0" applyNumberFormat="1" applyFont="1" applyFill="1" applyBorder="1" applyAlignment="1">
      <alignment horizontal="left" vertical="center"/>
    </xf>
    <xf numFmtId="0" fontId="1" fillId="11" borderId="30" xfId="0" applyFont="1" applyFill="1" applyBorder="1" applyAlignment="1">
      <alignment horizontal="left" vertical="center"/>
    </xf>
    <xf numFmtId="58" fontId="1" fillId="11" borderId="30" xfId="0" applyNumberFormat="1" applyFont="1" applyFill="1" applyBorder="1" applyAlignment="1">
      <alignment horizontal="left" vertical="center"/>
    </xf>
    <xf numFmtId="0" fontId="11" fillId="0" borderId="25" xfId="0" applyFont="1" applyFill="1" applyBorder="1" applyAlignment="1">
      <alignment horizontal="left" vertical="center"/>
    </xf>
    <xf numFmtId="58" fontId="11" fillId="0" borderId="25" xfId="0" applyNumberFormat="1" applyFont="1" applyBorder="1" applyAlignment="1">
      <alignment horizontal="left" vertical="center"/>
    </xf>
    <xf numFmtId="58" fontId="1" fillId="0" borderId="24" xfId="0" applyNumberFormat="1" applyFont="1" applyBorder="1" applyAlignment="1">
      <alignment horizontal="left" vertical="center"/>
    </xf>
    <xf numFmtId="0" fontId="11" fillId="0" borderId="25" xfId="0" applyFont="1" applyBorder="1" applyAlignment="1">
      <alignment horizontal="left" vertical="center"/>
    </xf>
    <xf numFmtId="0" fontId="11" fillId="0" borderId="31" xfId="0" applyFont="1" applyBorder="1" applyAlignment="1">
      <alignment horizontal="left" vertical="center"/>
    </xf>
    <xf numFmtId="0" fontId="1" fillId="0" borderId="5" xfId="0" applyFont="1" applyBorder="1" applyAlignment="1">
      <alignment vertical="center" wrapText="1"/>
    </xf>
    <xf numFmtId="0" fontId="12" fillId="0" borderId="30" xfId="0" applyFont="1" applyBorder="1" applyAlignment="1">
      <alignment horizontal="left" vertical="center"/>
    </xf>
    <xf numFmtId="0" fontId="4" fillId="0" borderId="5" xfId="0" applyFont="1" applyFill="1" applyBorder="1" applyAlignment="1">
      <alignment horizontal="left" vertical="center" wrapText="1"/>
    </xf>
    <xf numFmtId="0" fontId="4" fillId="0" borderId="5" xfId="0" applyFont="1" applyBorder="1" applyAlignment="1">
      <alignment horizontal="left" vertical="center"/>
    </xf>
    <xf numFmtId="58" fontId="4" fillId="6" borderId="5" xfId="0" applyNumberFormat="1" applyFont="1" applyFill="1" applyBorder="1" applyAlignment="1">
      <alignment horizontal="left" vertical="center"/>
    </xf>
    <xf numFmtId="0" fontId="4" fillId="6" borderId="5" xfId="0" applyFont="1" applyFill="1" applyBorder="1" applyAlignment="1">
      <alignment horizontal="left" vertical="center"/>
    </xf>
    <xf numFmtId="0" fontId="1" fillId="10" borderId="20" xfId="0" applyFont="1" applyFill="1" applyBorder="1" applyAlignment="1">
      <alignment horizontal="left" vertical="center"/>
    </xf>
    <xf numFmtId="0" fontId="1" fillId="10" borderId="5" xfId="0" applyFont="1" applyFill="1" applyBorder="1" applyAlignment="1">
      <alignment horizontal="left" vertical="center"/>
    </xf>
    <xf numFmtId="0" fontId="7" fillId="0" borderId="25" xfId="0" applyFont="1" applyBorder="1" applyAlignment="1">
      <alignment horizontal="left" vertical="center"/>
    </xf>
    <xf numFmtId="58" fontId="4" fillId="0" borderId="25" xfId="0" applyNumberFormat="1" applyFont="1" applyBorder="1" applyAlignment="1">
      <alignment horizontal="left" vertical="center"/>
    </xf>
    <xf numFmtId="0" fontId="4" fillId="0" borderId="25" xfId="0" applyFont="1" applyBorder="1" applyAlignment="1">
      <alignment horizontal="left" vertical="center"/>
    </xf>
    <xf numFmtId="9" fontId="4" fillId="0" borderId="5" xfId="1" applyFont="1" applyBorder="1" applyAlignment="1">
      <alignment horizontal="left" vertical="center"/>
    </xf>
    <xf numFmtId="9" fontId="1" fillId="11" borderId="20" xfId="1" applyFont="1" applyFill="1" applyBorder="1" applyAlignment="1">
      <alignment horizontal="left" vertical="center"/>
    </xf>
    <xf numFmtId="0" fontId="1" fillId="0" borderId="20" xfId="0" applyFont="1" applyBorder="1">
      <alignment vertical="center"/>
    </xf>
    <xf numFmtId="9" fontId="1" fillId="11" borderId="5" xfId="1" applyNumberFormat="1" applyFont="1" applyFill="1" applyBorder="1" applyAlignment="1">
      <alignment horizontal="left" vertical="center"/>
    </xf>
    <xf numFmtId="9" fontId="1" fillId="11" borderId="5" xfId="1" applyFont="1" applyFill="1" applyBorder="1" applyAlignment="1">
      <alignment horizontal="left" vertical="center"/>
    </xf>
    <xf numFmtId="9" fontId="1" fillId="11" borderId="25" xfId="1" applyFont="1" applyFill="1" applyBorder="1" applyAlignment="1">
      <alignment horizontal="left" vertical="center"/>
    </xf>
    <xf numFmtId="0" fontId="1" fillId="0" borderId="25" xfId="0" applyFont="1" applyBorder="1">
      <alignment vertical="center"/>
    </xf>
    <xf numFmtId="9" fontId="1" fillId="0" borderId="5" xfId="1" applyNumberFormat="1" applyFont="1" applyBorder="1" applyAlignment="1">
      <alignment horizontal="left" vertical="center"/>
    </xf>
    <xf numFmtId="0" fontId="1" fillId="0" borderId="10" xfId="0" applyFont="1" applyBorder="1" applyAlignment="1">
      <alignment horizontal="left" vertical="center"/>
    </xf>
    <xf numFmtId="9" fontId="1" fillId="11" borderId="20" xfId="1" applyNumberFormat="1" applyFont="1" applyFill="1" applyBorder="1" applyAlignment="1">
      <alignment horizontal="left" vertical="center"/>
    </xf>
    <xf numFmtId="0" fontId="1" fillId="0" borderId="10" xfId="0" applyFont="1" applyBorder="1">
      <alignment vertical="center"/>
    </xf>
    <xf numFmtId="9" fontId="1" fillId="11" borderId="25" xfId="1" applyNumberFormat="1" applyFont="1" applyFill="1" applyBorder="1" applyAlignment="1">
      <alignment horizontal="left" vertical="center"/>
    </xf>
    <xf numFmtId="9" fontId="4" fillId="0" borderId="20" xfId="1" applyFont="1" applyBorder="1" applyAlignment="1">
      <alignment horizontal="left" vertical="center"/>
    </xf>
    <xf numFmtId="9" fontId="1" fillId="0" borderId="30" xfId="1" applyNumberFormat="1" applyFont="1" applyBorder="1" applyAlignment="1">
      <alignment horizontal="left" vertical="center"/>
    </xf>
    <xf numFmtId="0" fontId="1" fillId="0" borderId="28" xfId="0" applyFont="1" applyBorder="1">
      <alignment vertical="center"/>
    </xf>
    <xf numFmtId="9" fontId="1" fillId="0" borderId="25" xfId="1" applyNumberFormat="1" applyFont="1" applyFill="1" applyBorder="1" applyAlignment="1">
      <alignment horizontal="left" vertical="center"/>
    </xf>
    <xf numFmtId="0" fontId="1" fillId="0" borderId="29" xfId="0" applyFont="1" applyBorder="1">
      <alignment vertical="center"/>
    </xf>
    <xf numFmtId="9" fontId="1" fillId="0" borderId="5" xfId="1" applyNumberFormat="1" applyFont="1" applyFill="1" applyBorder="1" applyAlignment="1">
      <alignment horizontal="left" vertical="center"/>
    </xf>
    <xf numFmtId="0" fontId="1" fillId="0" borderId="28" xfId="0" applyFont="1" applyBorder="1" applyAlignment="1">
      <alignment horizontal="left" vertical="center"/>
    </xf>
    <xf numFmtId="9" fontId="1" fillId="0" borderId="30" xfId="1" applyNumberFormat="1" applyFont="1" applyFill="1" applyBorder="1" applyAlignment="1">
      <alignment horizontal="left" vertical="center"/>
    </xf>
    <xf numFmtId="0" fontId="1" fillId="0" borderId="28" xfId="0" applyFont="1" applyFill="1" applyBorder="1">
      <alignment vertical="center"/>
    </xf>
    <xf numFmtId="9" fontId="1" fillId="11" borderId="30" xfId="1" applyNumberFormat="1" applyFont="1" applyFill="1" applyBorder="1" applyAlignment="1">
      <alignment horizontal="left" vertical="center"/>
    </xf>
    <xf numFmtId="0" fontId="1" fillId="0" borderId="30" xfId="0" applyFont="1" applyBorder="1">
      <alignment vertical="center"/>
    </xf>
    <xf numFmtId="9" fontId="1" fillId="0" borderId="16" xfId="1" applyNumberFormat="1" applyFont="1" applyBorder="1" applyAlignment="1">
      <alignment horizontal="left" vertical="center"/>
    </xf>
    <xf numFmtId="9" fontId="11" fillId="0" borderId="30" xfId="1" applyFont="1" applyBorder="1" applyAlignment="1">
      <alignment horizontal="left" vertical="center"/>
    </xf>
    <xf numFmtId="0" fontId="11" fillId="0" borderId="30" xfId="0" applyFont="1" applyBorder="1">
      <alignment vertical="center"/>
    </xf>
    <xf numFmtId="9" fontId="12" fillId="0" borderId="30" xfId="1" applyFont="1" applyBorder="1" applyAlignment="1">
      <alignment horizontal="left" vertical="center"/>
    </xf>
    <xf numFmtId="0" fontId="12" fillId="0" borderId="30" xfId="0" applyFont="1" applyBorder="1">
      <alignment vertical="center"/>
    </xf>
    <xf numFmtId="0" fontId="4" fillId="0" borderId="5" xfId="0" applyFont="1" applyBorder="1">
      <alignment vertical="center"/>
    </xf>
    <xf numFmtId="0" fontId="4" fillId="0" borderId="16" xfId="0" applyFont="1" applyBorder="1">
      <alignment vertical="center"/>
    </xf>
    <xf numFmtId="9" fontId="1" fillId="10" borderId="20" xfId="1" applyNumberFormat="1" applyFont="1" applyFill="1" applyBorder="1" applyAlignment="1">
      <alignment horizontal="left" vertical="center"/>
    </xf>
    <xf numFmtId="0" fontId="1" fillId="10" borderId="20" xfId="0" applyFont="1" applyFill="1" applyBorder="1">
      <alignment vertical="center"/>
    </xf>
    <xf numFmtId="9" fontId="4" fillId="0" borderId="25" xfId="1" applyFont="1" applyBorder="1" applyAlignment="1">
      <alignment horizontal="left" vertical="center"/>
    </xf>
    <xf numFmtId="9" fontId="1" fillId="0" borderId="5" xfId="1" applyFont="1" applyBorder="1" applyAlignment="1">
      <alignment horizontal="left" vertical="center"/>
    </xf>
    <xf numFmtId="58" fontId="1" fillId="0" borderId="5" xfId="0" applyNumberFormat="1" applyFont="1" applyBorder="1">
      <alignment vertical="center"/>
    </xf>
    <xf numFmtId="0" fontId="12" fillId="0" borderId="5" xfId="0" applyFont="1" applyFill="1" applyBorder="1" applyAlignment="1">
      <alignment horizontal="left" vertical="center"/>
    </xf>
    <xf numFmtId="0" fontId="12" fillId="0" borderId="24" xfId="0" applyFont="1" applyFill="1" applyBorder="1" applyAlignment="1">
      <alignment horizontal="left" vertical="center"/>
    </xf>
    <xf numFmtId="0" fontId="12" fillId="0" borderId="5" xfId="0" applyFont="1" applyFill="1" applyBorder="1" applyAlignment="1">
      <alignment horizontal="left" vertical="center" wrapText="1"/>
    </xf>
    <xf numFmtId="0" fontId="1" fillId="13" borderId="25"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0" borderId="32" xfId="0" applyFont="1" applyFill="1" applyBorder="1" applyAlignment="1">
      <alignment vertical="center" wrapText="1"/>
    </xf>
    <xf numFmtId="0" fontId="1" fillId="0" borderId="25" xfId="0" applyFont="1" applyFill="1" applyBorder="1" applyAlignment="1">
      <alignment vertical="center" wrapText="1"/>
    </xf>
    <xf numFmtId="0" fontId="1" fillId="0" borderId="26" xfId="0" applyFont="1" applyFill="1" applyBorder="1" applyAlignment="1">
      <alignment horizontal="left" vertical="center" wrapText="1"/>
    </xf>
    <xf numFmtId="0" fontId="6" fillId="0" borderId="26" xfId="0" applyFont="1" applyFill="1" applyBorder="1" applyAlignment="1">
      <alignment horizontal="left" vertical="center"/>
    </xf>
    <xf numFmtId="0" fontId="10" fillId="0" borderId="20" xfId="0" applyFont="1" applyFill="1" applyBorder="1" applyAlignment="1">
      <alignment horizontal="left" vertical="center"/>
    </xf>
    <xf numFmtId="0" fontId="10" fillId="0" borderId="5" xfId="0" applyFont="1" applyFill="1" applyBorder="1" applyAlignment="1">
      <alignment horizontal="left" vertical="center"/>
    </xf>
    <xf numFmtId="0" fontId="12" fillId="0" borderId="20" xfId="0" applyFont="1" applyFill="1" applyBorder="1" applyAlignment="1">
      <alignment horizontal="left" vertical="center"/>
    </xf>
    <xf numFmtId="0" fontId="12" fillId="0" borderId="20" xfId="0" applyFont="1" applyBorder="1" applyAlignment="1">
      <alignment horizontal="left" vertical="center"/>
    </xf>
    <xf numFmtId="0" fontId="12" fillId="0" borderId="20" xfId="0" applyFont="1" applyBorder="1" applyAlignment="1">
      <alignment horizontal="left" vertical="center" wrapText="1"/>
    </xf>
    <xf numFmtId="0" fontId="12" fillId="0" borderId="25" xfId="0" applyFont="1" applyFill="1" applyBorder="1" applyAlignment="1">
      <alignment horizontal="left" vertical="center"/>
    </xf>
    <xf numFmtId="0" fontId="12" fillId="0" borderId="25" xfId="0" applyFont="1" applyBorder="1" applyAlignment="1">
      <alignment horizontal="left" vertical="center"/>
    </xf>
    <xf numFmtId="0" fontId="12" fillId="0" borderId="25" xfId="0" applyFont="1" applyBorder="1" applyAlignment="1">
      <alignment horizontal="left" vertical="center" wrapText="1"/>
    </xf>
    <xf numFmtId="0" fontId="1" fillId="0" borderId="32" xfId="0" applyFont="1" applyFill="1" applyBorder="1" applyAlignment="1">
      <alignment vertical="center"/>
    </xf>
    <xf numFmtId="0" fontId="1" fillId="0" borderId="29" xfId="0" applyFont="1" applyFill="1" applyBorder="1" applyAlignment="1">
      <alignment horizontal="left" vertical="center"/>
    </xf>
    <xf numFmtId="0" fontId="1" fillId="10" borderId="30" xfId="0" applyFont="1" applyFill="1" applyBorder="1" applyAlignment="1">
      <alignment horizontal="left" vertical="center" wrapText="1"/>
    </xf>
    <xf numFmtId="0" fontId="1" fillId="0" borderId="20" xfId="0" applyFont="1" applyBorder="1" applyAlignment="1">
      <alignment horizontal="left" vertical="center" wrapText="1"/>
    </xf>
    <xf numFmtId="0" fontId="1" fillId="0" borderId="31" xfId="0" applyFont="1" applyFill="1" applyBorder="1" applyAlignment="1">
      <alignment horizontal="left" vertical="center"/>
    </xf>
    <xf numFmtId="0" fontId="10" fillId="0" borderId="5" xfId="0" applyFont="1" applyFill="1" applyBorder="1" applyAlignment="1">
      <alignment horizontal="left" vertical="center" wrapText="1"/>
    </xf>
    <xf numFmtId="0" fontId="1" fillId="0" borderId="30" xfId="0" applyFont="1" applyBorder="1" applyAlignment="1">
      <alignment vertical="center" wrapText="1"/>
    </xf>
    <xf numFmtId="0" fontId="17" fillId="0" borderId="25" xfId="0" applyFont="1" applyFill="1" applyBorder="1" applyAlignment="1">
      <alignment horizontal="left" vertical="center"/>
    </xf>
    <xf numFmtId="0" fontId="16" fillId="12" borderId="25" xfId="0" applyFont="1" applyFill="1" applyBorder="1" applyAlignment="1">
      <alignment horizontal="left" vertical="center" wrapText="1"/>
    </xf>
    <xf numFmtId="0" fontId="12" fillId="0" borderId="20" xfId="0" applyFont="1" applyFill="1" applyBorder="1" applyAlignment="1">
      <alignment horizontal="left" vertical="center" wrapText="1"/>
    </xf>
    <xf numFmtId="0" fontId="12" fillId="0" borderId="25" xfId="0" applyFont="1" applyFill="1" applyBorder="1" applyAlignment="1">
      <alignment horizontal="left" vertical="center" wrapText="1"/>
    </xf>
    <xf numFmtId="0" fontId="6" fillId="0" borderId="31" xfId="0" applyFont="1" applyFill="1" applyBorder="1" applyAlignment="1">
      <alignment horizontal="left" vertical="center"/>
    </xf>
    <xf numFmtId="0" fontId="6" fillId="0" borderId="28" xfId="0" applyFont="1" applyFill="1" applyBorder="1">
      <alignment vertical="center"/>
    </xf>
    <xf numFmtId="0" fontId="6" fillId="0" borderId="5" xfId="0" applyFont="1" applyBorder="1" applyAlignment="1">
      <alignment vertical="center" wrapText="1"/>
    </xf>
    <xf numFmtId="0" fontId="6" fillId="0" borderId="23" xfId="0" applyFont="1" applyFill="1" applyBorder="1" applyAlignment="1">
      <alignment horizontal="left" vertical="center"/>
    </xf>
    <xf numFmtId="0" fontId="1" fillId="0" borderId="28" xfId="0" applyFont="1" applyFill="1" applyBorder="1" applyAlignment="1">
      <alignment horizontal="left" vertical="center"/>
    </xf>
    <xf numFmtId="0" fontId="1" fillId="0" borderId="21" xfId="0" applyFont="1" applyFill="1" applyBorder="1" applyAlignment="1">
      <alignment horizontal="left" vertical="center"/>
    </xf>
    <xf numFmtId="0" fontId="1" fillId="0" borderId="32" xfId="0" applyFont="1" applyFill="1" applyBorder="1" applyAlignment="1">
      <alignment horizontal="left" vertical="center"/>
    </xf>
    <xf numFmtId="0" fontId="1" fillId="0" borderId="23" xfId="0" applyFont="1" applyFill="1" applyBorder="1" applyAlignment="1">
      <alignment horizontal="left" vertical="center"/>
    </xf>
    <xf numFmtId="0" fontId="6" fillId="0" borderId="10" xfId="0" applyFont="1" applyFill="1" applyBorder="1" applyAlignment="1">
      <alignment horizontal="left" vertical="center"/>
    </xf>
    <xf numFmtId="0" fontId="6" fillId="12" borderId="5" xfId="0" applyFont="1" applyFill="1" applyBorder="1" applyAlignment="1">
      <alignment horizontal="left" vertical="center" wrapText="1"/>
    </xf>
    <xf numFmtId="0" fontId="11" fillId="0" borderId="30" xfId="0" applyFont="1" applyFill="1" applyBorder="1" applyAlignment="1">
      <alignment horizontal="left" vertical="center" wrapText="1"/>
    </xf>
    <xf numFmtId="0" fontId="1" fillId="0" borderId="27" xfId="0" applyFont="1" applyBorder="1">
      <alignment vertical="center"/>
    </xf>
    <xf numFmtId="0" fontId="6" fillId="0" borderId="20" xfId="0" applyFont="1" applyFill="1" applyBorder="1" applyAlignment="1">
      <alignment horizontal="left" vertical="center"/>
    </xf>
    <xf numFmtId="0" fontId="1" fillId="13" borderId="25" xfId="0" applyFont="1" applyFill="1" applyBorder="1" applyAlignment="1">
      <alignment horizontal="left" vertical="center"/>
    </xf>
    <xf numFmtId="0" fontId="1" fillId="13" borderId="5" xfId="0" applyFont="1" applyFill="1" applyBorder="1" applyAlignment="1">
      <alignment horizontal="left" vertical="center"/>
    </xf>
    <xf numFmtId="0" fontId="1" fillId="0" borderId="20" xfId="0" applyFont="1" applyBorder="1" applyAlignment="1">
      <alignment vertical="center" wrapText="1"/>
    </xf>
    <xf numFmtId="0" fontId="1" fillId="0" borderId="25" xfId="0" applyFont="1" applyBorder="1" applyAlignment="1">
      <alignment vertical="center" wrapText="1"/>
    </xf>
    <xf numFmtId="0" fontId="6" fillId="0" borderId="25" xfId="0" applyFont="1" applyFill="1" applyBorder="1" applyAlignment="1">
      <alignment horizontal="left" vertical="center"/>
    </xf>
    <xf numFmtId="0" fontId="1" fillId="0" borderId="25" xfId="0" applyFont="1" applyBorder="1" applyAlignment="1">
      <alignment horizontal="left" vertical="center" wrapText="1"/>
    </xf>
    <xf numFmtId="0" fontId="6" fillId="6" borderId="5" xfId="0" applyFont="1" applyFill="1" applyBorder="1">
      <alignment vertical="center"/>
    </xf>
    <xf numFmtId="0" fontId="15" fillId="0" borderId="25" xfId="0" applyFont="1" applyFill="1" applyBorder="1" applyAlignment="1">
      <alignment horizontal="left" vertical="center"/>
    </xf>
    <xf numFmtId="58" fontId="6" fillId="6" borderId="25" xfId="0" applyNumberFormat="1" applyFont="1" applyFill="1" applyBorder="1" applyAlignment="1">
      <alignment horizontal="left" vertical="center"/>
    </xf>
    <xf numFmtId="0" fontId="6" fillId="6" borderId="25" xfId="0" applyFont="1" applyFill="1" applyBorder="1">
      <alignment vertical="center"/>
    </xf>
    <xf numFmtId="0" fontId="1" fillId="6" borderId="5" xfId="0" applyFont="1" applyFill="1" applyBorder="1">
      <alignment vertical="center"/>
    </xf>
    <xf numFmtId="0" fontId="1" fillId="10" borderId="30" xfId="0" applyFont="1" applyFill="1" applyBorder="1" applyAlignment="1">
      <alignment horizontal="left" vertical="center"/>
    </xf>
    <xf numFmtId="58" fontId="1" fillId="10" borderId="30" xfId="0" applyNumberFormat="1" applyFont="1" applyFill="1" applyBorder="1" applyAlignment="1">
      <alignment horizontal="left" vertical="center"/>
    </xf>
    <xf numFmtId="58" fontId="1" fillId="10" borderId="5" xfId="0" applyNumberFormat="1" applyFont="1" applyFill="1" applyBorder="1" applyAlignment="1">
      <alignment horizontal="left" vertical="center"/>
    </xf>
    <xf numFmtId="0" fontId="6" fillId="0" borderId="20" xfId="0" applyFont="1" applyBorder="1" applyAlignment="1">
      <alignment horizontal="left" vertical="center"/>
    </xf>
    <xf numFmtId="58" fontId="1" fillId="10" borderId="20" xfId="0" applyNumberFormat="1" applyFont="1" applyFill="1" applyBorder="1" applyAlignment="1">
      <alignment horizontal="left" vertical="center"/>
    </xf>
    <xf numFmtId="0" fontId="6" fillId="6" borderId="30" xfId="0" applyFont="1" applyFill="1" applyBorder="1" applyAlignment="1">
      <alignment horizontal="left" vertical="center"/>
    </xf>
    <xf numFmtId="0" fontId="1" fillId="6" borderId="30" xfId="0" applyFont="1" applyFill="1" applyBorder="1" applyAlignment="1">
      <alignment horizontal="left" vertical="center"/>
    </xf>
    <xf numFmtId="58" fontId="1" fillId="6" borderId="30" xfId="0" applyNumberFormat="1" applyFont="1" applyFill="1" applyBorder="1" applyAlignment="1">
      <alignment horizontal="left" vertical="center"/>
    </xf>
    <xf numFmtId="0" fontId="17" fillId="0" borderId="30" xfId="0" applyFont="1" applyFill="1" applyBorder="1" applyAlignment="1">
      <alignment horizontal="left" vertical="center"/>
    </xf>
    <xf numFmtId="58" fontId="1" fillId="0" borderId="30" xfId="0" applyNumberFormat="1" applyFont="1" applyFill="1" applyBorder="1" applyAlignment="1">
      <alignment horizontal="left" vertical="center"/>
    </xf>
    <xf numFmtId="58" fontId="1" fillId="6" borderId="25" xfId="0" applyNumberFormat="1" applyFont="1" applyFill="1" applyBorder="1" applyAlignment="1">
      <alignment horizontal="left" vertical="center"/>
    </xf>
    <xf numFmtId="0" fontId="1" fillId="6" borderId="25" xfId="0" applyFont="1" applyFill="1" applyBorder="1" applyAlignment="1">
      <alignment horizontal="left" vertical="center"/>
    </xf>
    <xf numFmtId="0" fontId="6" fillId="0" borderId="25" xfId="0" applyFont="1" applyBorder="1" applyAlignment="1">
      <alignment horizontal="left" vertical="center"/>
    </xf>
    <xf numFmtId="0" fontId="16" fillId="0" borderId="25" xfId="0" applyFont="1" applyFill="1" applyBorder="1" applyAlignment="1">
      <alignment horizontal="left" vertical="center" wrapText="1"/>
    </xf>
    <xf numFmtId="0" fontId="16" fillId="0" borderId="25" xfId="0" applyFont="1" applyFill="1" applyBorder="1" applyAlignment="1">
      <alignment horizontal="left" vertical="center"/>
    </xf>
    <xf numFmtId="58" fontId="16" fillId="0" borderId="25" xfId="0" applyNumberFormat="1" applyFont="1" applyFill="1" applyBorder="1" applyAlignment="1">
      <alignment horizontal="left" vertical="center"/>
    </xf>
    <xf numFmtId="58" fontId="16" fillId="0" borderId="25" xfId="0" applyNumberFormat="1" applyFont="1" applyBorder="1" applyAlignment="1">
      <alignment horizontal="left" vertical="center"/>
    </xf>
    <xf numFmtId="0" fontId="16" fillId="0" borderId="24" xfId="0" applyFont="1" applyBorder="1" applyAlignment="1">
      <alignment horizontal="left" vertical="center"/>
    </xf>
    <xf numFmtId="0" fontId="16" fillId="0" borderId="25" xfId="0" applyFont="1" applyBorder="1" applyAlignment="1">
      <alignment horizontal="left" vertical="center"/>
    </xf>
    <xf numFmtId="58" fontId="17" fillId="6" borderId="5" xfId="0" applyNumberFormat="1" applyFont="1" applyFill="1" applyBorder="1" applyAlignment="1">
      <alignment horizontal="left" vertical="center"/>
    </xf>
    <xf numFmtId="0" fontId="17" fillId="6" borderId="5" xfId="0" applyFont="1" applyFill="1" applyBorder="1" applyAlignment="1">
      <alignment horizontal="left" vertical="center"/>
    </xf>
    <xf numFmtId="58" fontId="6" fillId="0" borderId="5" xfId="0" applyNumberFormat="1" applyFont="1" applyFill="1" applyBorder="1" applyAlignment="1">
      <alignment horizontal="left" vertical="center"/>
    </xf>
    <xf numFmtId="0" fontId="6" fillId="0" borderId="0" xfId="0" applyFont="1" applyBorder="1">
      <alignment vertical="center"/>
    </xf>
    <xf numFmtId="0" fontId="6" fillId="0" borderId="25" xfId="0" applyFont="1" applyBorder="1">
      <alignment vertical="center"/>
    </xf>
    <xf numFmtId="0" fontId="7" fillId="6" borderId="5" xfId="0" applyFont="1" applyFill="1" applyBorder="1" applyAlignment="1">
      <alignment horizontal="left" vertical="center" wrapText="1"/>
    </xf>
    <xf numFmtId="0" fontId="1" fillId="0" borderId="29" xfId="0" applyFont="1" applyFill="1" applyBorder="1">
      <alignment vertical="center"/>
    </xf>
    <xf numFmtId="0" fontId="1" fillId="0" borderId="21" xfId="0" applyFont="1" applyFill="1" applyBorder="1">
      <alignment vertical="center"/>
    </xf>
    <xf numFmtId="0" fontId="17" fillId="0" borderId="20" xfId="0" applyFont="1" applyBorder="1" applyAlignment="1">
      <alignment horizontal="left" vertical="center"/>
    </xf>
    <xf numFmtId="0" fontId="1" fillId="0" borderId="25" xfId="0" applyFont="1" applyFill="1" applyBorder="1">
      <alignment vertical="center"/>
    </xf>
    <xf numFmtId="0" fontId="1" fillId="0" borderId="20" xfId="0" applyFont="1" applyFill="1" applyBorder="1">
      <alignment vertical="center"/>
    </xf>
    <xf numFmtId="58" fontId="17" fillId="0" borderId="5" xfId="0" applyNumberFormat="1" applyFont="1" applyFill="1" applyBorder="1" applyAlignment="1">
      <alignment horizontal="left" vertical="center"/>
    </xf>
    <xf numFmtId="0" fontId="17" fillId="0" borderId="5" xfId="0" applyFont="1" applyFill="1" applyBorder="1">
      <alignment vertical="center"/>
    </xf>
    <xf numFmtId="0" fontId="17" fillId="0" borderId="5" xfId="0" applyFont="1" applyBorder="1" applyAlignment="1">
      <alignment horizontal="left" vertical="center"/>
    </xf>
    <xf numFmtId="0" fontId="18" fillId="0" borderId="24" xfId="0" applyFont="1" applyBorder="1" applyAlignment="1">
      <alignment horizontal="left" vertical="center"/>
    </xf>
    <xf numFmtId="0" fontId="6" fillId="0" borderId="5" xfId="0" applyFont="1" applyFill="1" applyBorder="1">
      <alignment vertical="center"/>
    </xf>
    <xf numFmtId="0" fontId="11" fillId="0" borderId="30" xfId="0" applyFont="1" applyFill="1" applyBorder="1" applyAlignment="1">
      <alignment horizontal="left" vertical="center"/>
    </xf>
    <xf numFmtId="58" fontId="11" fillId="0" borderId="30" xfId="0" applyNumberFormat="1" applyFont="1" applyFill="1" applyBorder="1" applyAlignment="1">
      <alignment horizontal="left" vertical="center"/>
    </xf>
    <xf numFmtId="58" fontId="11" fillId="0" borderId="30" xfId="0" applyNumberFormat="1" applyFont="1" applyBorder="1" applyAlignment="1">
      <alignment horizontal="left" vertical="center"/>
    </xf>
    <xf numFmtId="0" fontId="11" fillId="0" borderId="30" xfId="0" applyFont="1" applyBorder="1" applyAlignment="1">
      <alignment horizontal="left" vertical="center"/>
    </xf>
    <xf numFmtId="9" fontId="1" fillId="0" borderId="20" xfId="1" applyNumberFormat="1" applyFont="1" applyFill="1" applyBorder="1" applyAlignment="1">
      <alignment horizontal="left" vertical="center"/>
    </xf>
    <xf numFmtId="9" fontId="12" fillId="0" borderId="5" xfId="1" applyFont="1" applyFill="1" applyBorder="1" applyAlignment="1">
      <alignment horizontal="left" vertical="center"/>
    </xf>
    <xf numFmtId="9" fontId="1" fillId="13" borderId="25" xfId="1" applyNumberFormat="1" applyFont="1" applyFill="1" applyBorder="1" applyAlignment="1">
      <alignment horizontal="left" vertical="center"/>
    </xf>
    <xf numFmtId="9" fontId="1" fillId="0" borderId="5" xfId="1" applyNumberFormat="1" applyFont="1" applyBorder="1">
      <alignment vertical="center"/>
    </xf>
    <xf numFmtId="9" fontId="1" fillId="0" borderId="20" xfId="1" applyNumberFormat="1" applyFont="1" applyBorder="1" applyAlignment="1">
      <alignment horizontal="left" vertical="center"/>
    </xf>
    <xf numFmtId="0" fontId="1" fillId="0" borderId="21" xfId="0" applyFont="1" applyBorder="1">
      <alignment vertical="center"/>
    </xf>
    <xf numFmtId="9" fontId="1" fillId="0" borderId="25" xfId="1" applyNumberFormat="1" applyFont="1" applyBorder="1" applyAlignment="1">
      <alignment horizontal="left" vertical="center"/>
    </xf>
    <xf numFmtId="9" fontId="1" fillId="0" borderId="25" xfId="1" applyFont="1" applyBorder="1" applyAlignment="1">
      <alignment horizontal="left" vertical="center"/>
    </xf>
    <xf numFmtId="9" fontId="12" fillId="0" borderId="20" xfId="1" applyNumberFormat="1" applyFont="1" applyBorder="1" applyAlignment="1">
      <alignment horizontal="left" vertical="center"/>
    </xf>
    <xf numFmtId="0" fontId="12" fillId="0" borderId="0" xfId="0" applyFont="1">
      <alignment vertical="center"/>
    </xf>
    <xf numFmtId="9" fontId="12" fillId="0" borderId="25" xfId="1" applyNumberFormat="1" applyFont="1" applyBorder="1" applyAlignment="1">
      <alignment horizontal="left" vertical="center"/>
    </xf>
    <xf numFmtId="0" fontId="12" fillId="0" borderId="25" xfId="0" applyFont="1" applyBorder="1">
      <alignment vertical="center"/>
    </xf>
    <xf numFmtId="9" fontId="1" fillId="0" borderId="29" xfId="1" applyNumberFormat="1" applyFont="1" applyBorder="1" applyAlignment="1">
      <alignment horizontal="left" vertical="center"/>
    </xf>
    <xf numFmtId="9" fontId="1" fillId="0" borderId="29" xfId="1" applyFont="1" applyFill="1" applyBorder="1" applyAlignment="1">
      <alignment horizontal="left" vertical="center"/>
    </xf>
    <xf numFmtId="9" fontId="1" fillId="10" borderId="30" xfId="1" applyNumberFormat="1" applyFont="1" applyFill="1" applyBorder="1" applyAlignment="1">
      <alignment horizontal="left" vertical="center"/>
    </xf>
    <xf numFmtId="0" fontId="1" fillId="0" borderId="10" xfId="0" applyFont="1" applyFill="1" applyBorder="1">
      <alignment vertical="center"/>
    </xf>
    <xf numFmtId="9" fontId="1" fillId="0" borderId="28" xfId="1" applyNumberFormat="1" applyFont="1" applyFill="1" applyBorder="1" applyAlignment="1">
      <alignment horizontal="left" vertical="center"/>
    </xf>
    <xf numFmtId="14" fontId="1" fillId="0" borderId="29" xfId="0" applyNumberFormat="1" applyFont="1" applyBorder="1">
      <alignment vertical="center"/>
    </xf>
    <xf numFmtId="9" fontId="12" fillId="0" borderId="20" xfId="1" applyFont="1" applyFill="1" applyBorder="1" applyAlignment="1">
      <alignment horizontal="left" vertical="center"/>
    </xf>
    <xf numFmtId="0" fontId="12" fillId="0" borderId="20" xfId="0" applyFont="1" applyFill="1" applyBorder="1">
      <alignment vertical="center"/>
    </xf>
    <xf numFmtId="9" fontId="12" fillId="0" borderId="25" xfId="1" applyFont="1" applyFill="1" applyBorder="1" applyAlignment="1">
      <alignment horizontal="left" vertical="center"/>
    </xf>
    <xf numFmtId="0" fontId="12" fillId="0" borderId="25" xfId="0" applyFont="1" applyFill="1" applyBorder="1">
      <alignment vertical="center"/>
    </xf>
    <xf numFmtId="9" fontId="6" fillId="0" borderId="5" xfId="1" applyNumberFormat="1" applyFont="1" applyFill="1" applyBorder="1" applyAlignment="1">
      <alignment horizontal="left" vertical="center"/>
    </xf>
    <xf numFmtId="9" fontId="6" fillId="0" borderId="5" xfId="1" applyNumberFormat="1" applyFont="1" applyBorder="1" applyAlignment="1">
      <alignment horizontal="left" vertical="center"/>
    </xf>
    <xf numFmtId="0" fontId="6" fillId="0" borderId="10" xfId="0" applyFont="1" applyFill="1" applyBorder="1">
      <alignment vertical="center"/>
    </xf>
    <xf numFmtId="9" fontId="1" fillId="0" borderId="16" xfId="1" applyNumberFormat="1" applyFont="1" applyFill="1" applyBorder="1" applyAlignment="1">
      <alignment horizontal="left" vertical="center"/>
    </xf>
    <xf numFmtId="9" fontId="1" fillId="0" borderId="32" xfId="1" applyNumberFormat="1" applyFont="1" applyBorder="1" applyAlignment="1">
      <alignment horizontal="left" vertical="center"/>
    </xf>
    <xf numFmtId="9" fontId="1" fillId="0" borderId="23" xfId="1" applyNumberFormat="1" applyFont="1" applyBorder="1" applyAlignment="1">
      <alignment horizontal="left" vertical="center"/>
    </xf>
    <xf numFmtId="0" fontId="6" fillId="0" borderId="10" xfId="0" applyFont="1" applyBorder="1">
      <alignment vertical="center"/>
    </xf>
    <xf numFmtId="0" fontId="1" fillId="6" borderId="16" xfId="0" applyFont="1" applyFill="1" applyBorder="1" applyAlignment="1">
      <alignment horizontal="left" vertical="center"/>
    </xf>
    <xf numFmtId="0" fontId="6" fillId="0" borderId="24" xfId="0" applyFont="1" applyBorder="1" applyAlignment="1">
      <alignment horizontal="left" vertical="center"/>
    </xf>
    <xf numFmtId="0" fontId="1" fillId="0" borderId="31" xfId="0" applyFont="1" applyBorder="1">
      <alignment vertical="center"/>
    </xf>
    <xf numFmtId="0" fontId="1" fillId="0" borderId="20" xfId="0" applyFont="1" applyFill="1" applyBorder="1" applyAlignment="1">
      <alignment vertical="center" wrapText="1"/>
    </xf>
    <xf numFmtId="0" fontId="11" fillId="0" borderId="20" xfId="0" applyFont="1" applyFill="1" applyBorder="1" applyAlignment="1">
      <alignment vertical="center" wrapText="1"/>
    </xf>
    <xf numFmtId="0" fontId="11" fillId="0" borderId="5" xfId="0" applyFont="1" applyFill="1" applyBorder="1" applyAlignment="1">
      <alignment vertical="center" wrapText="1"/>
    </xf>
    <xf numFmtId="0" fontId="11" fillId="0" borderId="25" xfId="0" applyFont="1" applyFill="1" applyBorder="1" applyAlignment="1">
      <alignment vertical="center" wrapText="1"/>
    </xf>
    <xf numFmtId="0" fontId="1" fillId="0" borderId="16" xfId="0" applyFont="1" applyFill="1" applyBorder="1" applyAlignment="1">
      <alignment vertical="center" wrapText="1"/>
    </xf>
    <xf numFmtId="0" fontId="12" fillId="0" borderId="20" xfId="0" applyFont="1" applyFill="1" applyBorder="1" applyAlignment="1">
      <alignment vertical="center" wrapText="1"/>
    </xf>
    <xf numFmtId="0" fontId="12" fillId="0" borderId="5" xfId="0" applyFont="1" applyFill="1" applyBorder="1" applyAlignment="1">
      <alignment vertical="center" wrapText="1"/>
    </xf>
    <xf numFmtId="0" fontId="12" fillId="0" borderId="25" xfId="0" applyFont="1" applyFill="1" applyBorder="1" applyAlignment="1">
      <alignment vertical="center" wrapText="1"/>
    </xf>
    <xf numFmtId="0" fontId="6" fillId="0" borderId="32" xfId="0" applyFont="1" applyFill="1" applyBorder="1" applyAlignment="1">
      <alignment horizontal="left" vertical="center"/>
    </xf>
    <xf numFmtId="0" fontId="6" fillId="0" borderId="21" xfId="0" applyFont="1" applyFill="1" applyBorder="1" applyAlignment="1">
      <alignment horizontal="left" vertical="center"/>
    </xf>
    <xf numFmtId="0" fontId="6" fillId="0" borderId="16" xfId="0" applyFont="1" applyFill="1" applyBorder="1" applyAlignment="1">
      <alignment horizontal="left" vertical="center" wrapText="1"/>
    </xf>
    <xf numFmtId="0" fontId="1" fillId="0" borderId="0" xfId="0" applyFont="1" applyFill="1" applyBorder="1" applyAlignment="1">
      <alignment horizontal="left" vertical="center"/>
    </xf>
    <xf numFmtId="0" fontId="1" fillId="6" borderId="20" xfId="0" applyFont="1" applyFill="1" applyBorder="1" applyAlignment="1">
      <alignment horizontal="left" vertical="center" wrapText="1"/>
    </xf>
    <xf numFmtId="0" fontId="10" fillId="0" borderId="25"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14" borderId="25" xfId="0" applyFont="1" applyFill="1" applyBorder="1" applyAlignment="1">
      <alignment horizontal="left" vertical="center" wrapText="1"/>
    </xf>
    <xf numFmtId="0" fontId="7" fillId="0" borderId="5" xfId="0" applyFont="1" applyFill="1" applyBorder="1" applyAlignment="1">
      <alignment horizontal="left" vertical="center"/>
    </xf>
    <xf numFmtId="58" fontId="4" fillId="0" borderId="5" xfId="0" applyNumberFormat="1" applyFont="1" applyFill="1" applyBorder="1" applyAlignment="1">
      <alignment horizontal="left" vertical="center"/>
    </xf>
    <xf numFmtId="0" fontId="13" fillId="0" borderId="5"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1" fillId="0" borderId="20" xfId="0" applyFont="1" applyBorder="1" applyAlignment="1">
      <alignment horizontal="left" vertical="center"/>
    </xf>
    <xf numFmtId="58" fontId="11" fillId="0" borderId="20" xfId="0" applyNumberFormat="1" applyFont="1" applyFill="1" applyBorder="1" applyAlignment="1">
      <alignment horizontal="left" vertical="center"/>
    </xf>
    <xf numFmtId="0" fontId="11" fillId="0" borderId="20" xfId="0" applyFont="1" applyFill="1" applyBorder="1" applyAlignment="1">
      <alignment horizontal="left" vertical="center"/>
    </xf>
    <xf numFmtId="58" fontId="11" fillId="0" borderId="25" xfId="0" applyNumberFormat="1" applyFont="1" applyFill="1" applyBorder="1" applyAlignment="1">
      <alignment horizontal="left" vertical="center"/>
    </xf>
    <xf numFmtId="0" fontId="11" fillId="0" borderId="5" xfId="0" applyFont="1" applyBorder="1" applyAlignment="1">
      <alignment horizontal="left" vertical="center"/>
    </xf>
    <xf numFmtId="58" fontId="11" fillId="0" borderId="5" xfId="0" applyNumberFormat="1" applyFont="1" applyFill="1" applyBorder="1" applyAlignment="1">
      <alignment horizontal="left" vertical="center"/>
    </xf>
    <xf numFmtId="0" fontId="11" fillId="0" borderId="5" xfId="0" applyFont="1" applyFill="1" applyBorder="1" applyAlignment="1">
      <alignment horizontal="left" vertical="center"/>
    </xf>
    <xf numFmtId="0" fontId="12" fillId="0" borderId="23" xfId="0" applyFont="1" applyFill="1" applyBorder="1" applyAlignment="1">
      <alignment horizontal="left" vertical="center"/>
    </xf>
    <xf numFmtId="0" fontId="12" fillId="0" borderId="31" xfId="0" applyFont="1" applyFill="1" applyBorder="1" applyAlignment="1">
      <alignment horizontal="left" vertical="center"/>
    </xf>
    <xf numFmtId="0" fontId="6" fillId="0" borderId="25" xfId="0" applyFont="1" applyFill="1" applyBorder="1" applyAlignment="1">
      <alignment horizontal="left" vertical="center" wrapText="1"/>
    </xf>
    <xf numFmtId="58" fontId="6" fillId="0" borderId="25" xfId="0" applyNumberFormat="1" applyFont="1" applyFill="1" applyBorder="1" applyAlignment="1">
      <alignment horizontal="left" vertical="center"/>
    </xf>
    <xf numFmtId="0" fontId="16" fillId="0" borderId="5" xfId="0" applyFont="1" applyFill="1" applyBorder="1" applyAlignment="1">
      <alignment horizontal="left" vertical="center" wrapText="1"/>
    </xf>
    <xf numFmtId="0" fontId="1" fillId="6" borderId="20" xfId="0" applyFont="1" applyFill="1" applyBorder="1">
      <alignment vertical="center"/>
    </xf>
    <xf numFmtId="0" fontId="16" fillId="0" borderId="20" xfId="0" applyFont="1" applyBorder="1">
      <alignment vertical="center"/>
    </xf>
    <xf numFmtId="58" fontId="16" fillId="0" borderId="5" xfId="0" applyNumberFormat="1" applyFont="1" applyBorder="1" applyAlignment="1">
      <alignment horizontal="left" vertical="center"/>
    </xf>
    <xf numFmtId="0" fontId="1" fillId="14" borderId="5" xfId="0" applyFont="1" applyFill="1" applyBorder="1" applyAlignment="1">
      <alignment horizontal="left" vertical="center"/>
    </xf>
    <xf numFmtId="58" fontId="1" fillId="14" borderId="5" xfId="0" applyNumberFormat="1" applyFont="1" applyFill="1" applyBorder="1" applyAlignment="1">
      <alignment horizontal="left" vertical="center"/>
    </xf>
    <xf numFmtId="0" fontId="1" fillId="14" borderId="25" xfId="0" applyFont="1" applyFill="1" applyBorder="1" applyAlignment="1">
      <alignment horizontal="left" vertical="center"/>
    </xf>
    <xf numFmtId="58" fontId="1" fillId="14" borderId="25" xfId="0" applyNumberFormat="1" applyFont="1" applyFill="1" applyBorder="1" applyAlignment="1">
      <alignment horizontal="left" vertical="center"/>
    </xf>
    <xf numFmtId="9" fontId="4" fillId="0" borderId="5" xfId="1" applyNumberFormat="1" applyFont="1" applyFill="1" applyBorder="1" applyAlignment="1">
      <alignment horizontal="left" vertical="center"/>
    </xf>
    <xf numFmtId="0" fontId="4" fillId="0" borderId="10" xfId="0" applyFont="1" applyBorder="1" applyAlignment="1">
      <alignment horizontal="left" vertical="center"/>
    </xf>
    <xf numFmtId="9" fontId="11" fillId="0" borderId="20" xfId="1" applyFont="1" applyFill="1" applyBorder="1" applyAlignment="1">
      <alignment horizontal="left" vertical="center"/>
    </xf>
    <xf numFmtId="0" fontId="11" fillId="0" borderId="20" xfId="0" applyFont="1" applyBorder="1">
      <alignment vertical="center"/>
    </xf>
    <xf numFmtId="9" fontId="11" fillId="0" borderId="25" xfId="1" applyFont="1" applyFill="1" applyBorder="1" applyAlignment="1">
      <alignment horizontal="left" vertical="center"/>
    </xf>
    <xf numFmtId="0" fontId="11" fillId="0" borderId="25" xfId="0" applyFont="1" applyBorder="1">
      <alignment vertical="center"/>
    </xf>
    <xf numFmtId="9" fontId="11" fillId="0" borderId="5" xfId="1" applyFont="1" applyFill="1" applyBorder="1" applyAlignment="1">
      <alignment horizontal="left" vertical="center"/>
    </xf>
    <xf numFmtId="0" fontId="11" fillId="0" borderId="5" xfId="0" applyFont="1" applyBorder="1">
      <alignment vertical="center"/>
    </xf>
    <xf numFmtId="9" fontId="12" fillId="0" borderId="23" xfId="1" applyFont="1" applyFill="1" applyBorder="1" applyAlignment="1">
      <alignment horizontal="left" vertical="center"/>
    </xf>
    <xf numFmtId="9" fontId="12" fillId="0" borderId="16" xfId="1" applyFont="1" applyFill="1" applyBorder="1" applyAlignment="1">
      <alignment horizontal="left" vertical="center"/>
    </xf>
    <xf numFmtId="0" fontId="12" fillId="0" borderId="5" xfId="0" applyFont="1" applyFill="1" applyBorder="1">
      <alignment vertical="center"/>
    </xf>
    <xf numFmtId="9" fontId="12" fillId="0" borderId="32" xfId="1" applyFont="1" applyFill="1" applyBorder="1" applyAlignment="1">
      <alignment horizontal="left" vertical="center"/>
    </xf>
    <xf numFmtId="9" fontId="6" fillId="0" borderId="25" xfId="1" applyNumberFormat="1" applyFont="1" applyFill="1" applyBorder="1" applyAlignment="1">
      <alignment horizontal="left" vertical="center"/>
    </xf>
    <xf numFmtId="0" fontId="6" fillId="0" borderId="29" xfId="0" applyFont="1" applyBorder="1">
      <alignment vertical="center"/>
    </xf>
    <xf numFmtId="0" fontId="12" fillId="0" borderId="20" xfId="0" applyFont="1" applyBorder="1">
      <alignment vertical="center"/>
    </xf>
    <xf numFmtId="0" fontId="12" fillId="0" borderId="5" xfId="0" applyFont="1" applyBorder="1">
      <alignment vertical="center"/>
    </xf>
    <xf numFmtId="0" fontId="11" fillId="0" borderId="25" xfId="0" applyFont="1" applyFill="1" applyBorder="1">
      <alignment vertical="center"/>
    </xf>
    <xf numFmtId="0" fontId="1" fillId="0" borderId="29" xfId="0" applyFont="1" applyBorder="1" applyAlignment="1">
      <alignment horizontal="left" vertical="center"/>
    </xf>
    <xf numFmtId="9" fontId="11" fillId="0" borderId="30" xfId="1" applyFont="1" applyFill="1" applyBorder="1" applyAlignment="1">
      <alignment horizontal="left" vertical="center"/>
    </xf>
    <xf numFmtId="0" fontId="12" fillId="0" borderId="30" xfId="0" applyFont="1" applyFill="1" applyBorder="1">
      <alignment vertical="center"/>
    </xf>
    <xf numFmtId="9" fontId="12" fillId="0" borderId="30" xfId="1" applyFont="1" applyFill="1" applyBorder="1" applyAlignment="1">
      <alignment horizontal="left" vertical="center"/>
    </xf>
    <xf numFmtId="0" fontId="12" fillId="0" borderId="28" xfId="0" applyFont="1" applyFill="1" applyBorder="1">
      <alignment vertical="center"/>
    </xf>
    <xf numFmtId="0" fontId="5" fillId="0" borderId="5" xfId="0" applyFont="1" applyFill="1" applyBorder="1">
      <alignment vertical="center"/>
    </xf>
    <xf numFmtId="9" fontId="1" fillId="14" borderId="5" xfId="1" applyNumberFormat="1" applyFont="1" applyFill="1" applyBorder="1" applyAlignment="1">
      <alignment horizontal="left" vertical="center"/>
    </xf>
    <xf numFmtId="9" fontId="1" fillId="14" borderId="25" xfId="1" applyNumberFormat="1" applyFont="1" applyFill="1" applyBorder="1" applyAlignment="1">
      <alignment horizontal="left" vertical="center"/>
    </xf>
    <xf numFmtId="0" fontId="4" fillId="6" borderId="5" xfId="0" applyFont="1" applyFill="1" applyBorder="1" applyAlignment="1">
      <alignment horizontal="left" vertical="center" wrapText="1"/>
    </xf>
    <xf numFmtId="0" fontId="4" fillId="0" borderId="24" xfId="0" applyFont="1" applyFill="1" applyBorder="1" applyAlignment="1">
      <alignment horizontal="left" vertical="center"/>
    </xf>
    <xf numFmtId="0" fontId="6" fillId="0" borderId="30"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1" fillId="6" borderId="5" xfId="0" applyFont="1" applyFill="1" applyBorder="1" applyAlignment="1">
      <alignment horizontal="left" vertical="center" wrapText="1"/>
    </xf>
    <xf numFmtId="0" fontId="1" fillId="10" borderId="20" xfId="0" applyFont="1" applyFill="1" applyBorder="1" applyAlignment="1">
      <alignment vertical="center" wrapText="1"/>
    </xf>
    <xf numFmtId="0" fontId="1" fillId="10" borderId="5" xfId="0" applyFont="1" applyFill="1" applyBorder="1" applyAlignment="1">
      <alignment horizontal="left" vertical="center" wrapText="1"/>
    </xf>
    <xf numFmtId="0" fontId="1" fillId="0" borderId="25" xfId="0" applyFont="1" applyFill="1" applyBorder="1" applyAlignment="1">
      <alignment vertical="center"/>
    </xf>
    <xf numFmtId="0" fontId="1" fillId="9" borderId="5" xfId="0" applyFont="1" applyFill="1" applyBorder="1" applyAlignment="1">
      <alignment horizontal="left" vertical="center" wrapText="1"/>
    </xf>
    <xf numFmtId="0" fontId="16" fillId="9" borderId="5" xfId="0" applyFont="1" applyFill="1" applyBorder="1" applyAlignment="1">
      <alignment horizontal="left" vertical="center" wrapText="1"/>
    </xf>
    <xf numFmtId="0" fontId="6" fillId="9" borderId="5" xfId="0" applyFont="1" applyFill="1" applyBorder="1" applyAlignment="1">
      <alignment horizontal="left" vertical="center" wrapText="1"/>
    </xf>
    <xf numFmtId="0" fontId="7" fillId="9" borderId="5" xfId="0" applyFont="1" applyFill="1" applyBorder="1" applyAlignment="1">
      <alignment horizontal="left" vertical="center" wrapText="1"/>
    </xf>
    <xf numFmtId="0" fontId="1" fillId="0" borderId="30" xfId="0" applyFont="1" applyFill="1" applyBorder="1" applyAlignment="1">
      <alignment vertical="center"/>
    </xf>
    <xf numFmtId="0" fontId="1" fillId="12" borderId="30" xfId="0" applyFont="1" applyFill="1" applyBorder="1" applyAlignment="1">
      <alignment horizontal="left" vertical="center" wrapText="1"/>
    </xf>
    <xf numFmtId="0" fontId="16" fillId="0" borderId="30" xfId="0" applyFont="1" applyFill="1" applyBorder="1" applyAlignment="1">
      <alignment horizontal="left" vertical="center"/>
    </xf>
    <xf numFmtId="0" fontId="16" fillId="0" borderId="5" xfId="0" applyFont="1" applyFill="1" applyBorder="1" applyAlignment="1">
      <alignment horizontal="left" vertical="center"/>
    </xf>
    <xf numFmtId="0" fontId="16" fillId="9" borderId="30" xfId="0" applyFont="1" applyFill="1" applyBorder="1" applyAlignment="1">
      <alignment horizontal="left" vertical="center" wrapText="1"/>
    </xf>
    <xf numFmtId="0" fontId="1" fillId="10" borderId="5" xfId="0" applyFont="1" applyFill="1" applyBorder="1" applyAlignment="1">
      <alignment vertical="center" wrapText="1"/>
    </xf>
    <xf numFmtId="0" fontId="19" fillId="0" borderId="25" xfId="0" applyFont="1" applyFill="1" applyBorder="1" applyAlignment="1">
      <alignment horizontal="left" vertical="center"/>
    </xf>
    <xf numFmtId="0" fontId="6" fillId="12" borderId="5" xfId="0" applyFont="1" applyFill="1" applyBorder="1" applyAlignment="1">
      <alignment vertical="center" wrapText="1"/>
    </xf>
    <xf numFmtId="0" fontId="6" fillId="0" borderId="20" xfId="0" applyFont="1" applyBorder="1" applyAlignment="1">
      <alignment horizontal="left" vertical="center" wrapText="1"/>
    </xf>
    <xf numFmtId="0" fontId="1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13" fillId="0" borderId="5" xfId="0" applyFont="1" applyBorder="1">
      <alignment vertical="center"/>
    </xf>
    <xf numFmtId="0" fontId="7" fillId="0" borderId="5" xfId="0" applyFont="1" applyBorder="1" applyAlignment="1">
      <alignment horizontal="left" vertical="center" wrapText="1"/>
    </xf>
    <xf numFmtId="0" fontId="6" fillId="0" borderId="30" xfId="0" applyFont="1" applyBorder="1" applyAlignment="1">
      <alignment horizontal="left" vertical="center" wrapText="1"/>
    </xf>
    <xf numFmtId="0" fontId="6" fillId="0" borderId="5" xfId="0" applyFont="1" applyBorder="1" applyAlignment="1">
      <alignment horizontal="left" vertical="center" wrapText="1"/>
    </xf>
    <xf numFmtId="58" fontId="1" fillId="0" borderId="30" xfId="0" applyNumberFormat="1" applyFont="1" applyBorder="1" applyAlignment="1">
      <alignment horizontal="left" vertical="center"/>
    </xf>
    <xf numFmtId="0" fontId="7" fillId="6" borderId="5" xfId="0" applyFont="1" applyFill="1" applyBorder="1" applyAlignment="1">
      <alignment horizontal="left" vertical="center"/>
    </xf>
    <xf numFmtId="0" fontId="7" fillId="0" borderId="5" xfId="0" applyFont="1" applyBorder="1" applyAlignment="1">
      <alignment horizontal="left" vertical="center"/>
    </xf>
    <xf numFmtId="58" fontId="4" fillId="0" borderId="5" xfId="0" applyNumberFormat="1" applyFont="1" applyBorder="1" applyAlignment="1">
      <alignment horizontal="left" vertical="center"/>
    </xf>
    <xf numFmtId="0" fontId="17" fillId="6" borderId="5" xfId="0" applyFont="1" applyFill="1" applyBorder="1" applyAlignment="1">
      <alignment horizontal="left" vertical="center" wrapText="1"/>
    </xf>
    <xf numFmtId="0" fontId="6" fillId="6" borderId="5" xfId="0" applyFont="1" applyFill="1" applyBorder="1" applyAlignment="1">
      <alignment horizontal="left" vertical="center"/>
    </xf>
    <xf numFmtId="58" fontId="16" fillId="0" borderId="5" xfId="0" applyNumberFormat="1" applyFont="1" applyFill="1" applyBorder="1" applyAlignment="1">
      <alignment horizontal="left" vertical="center"/>
    </xf>
    <xf numFmtId="0" fontId="16" fillId="0" borderId="24" xfId="0" applyFont="1" applyFill="1" applyBorder="1" applyAlignment="1">
      <alignment horizontal="left" vertical="center"/>
    </xf>
    <xf numFmtId="0" fontId="16" fillId="12" borderId="30" xfId="0" applyFont="1" applyFill="1" applyBorder="1" applyAlignment="1">
      <alignment horizontal="left" vertical="center" wrapText="1"/>
    </xf>
    <xf numFmtId="0" fontId="16" fillId="0" borderId="30" xfId="0" applyFont="1" applyFill="1" applyBorder="1" applyAlignment="1">
      <alignment horizontal="left" vertical="center" wrapText="1"/>
    </xf>
    <xf numFmtId="58" fontId="16" fillId="6" borderId="30" xfId="0" applyNumberFormat="1" applyFont="1" applyFill="1" applyBorder="1" applyAlignment="1">
      <alignment horizontal="left" vertical="center"/>
    </xf>
    <xf numFmtId="0" fontId="6" fillId="0" borderId="10" xfId="0" applyFont="1" applyBorder="1" applyAlignment="1">
      <alignment horizontal="left" vertical="center"/>
    </xf>
    <xf numFmtId="58" fontId="1" fillId="10" borderId="5" xfId="0" applyNumberFormat="1" applyFont="1" applyFill="1" applyBorder="1">
      <alignment vertical="center"/>
    </xf>
    <xf numFmtId="0" fontId="1" fillId="10" borderId="5" xfId="0" applyFont="1" applyFill="1" applyBorder="1">
      <alignment vertical="center"/>
    </xf>
    <xf numFmtId="0" fontId="16" fillId="0" borderId="20" xfId="0" applyFont="1" applyBorder="1" applyAlignment="1">
      <alignment horizontal="left" vertical="center" wrapText="1"/>
    </xf>
    <xf numFmtId="58" fontId="6" fillId="6" borderId="20" xfId="0" applyNumberFormat="1" applyFont="1" applyFill="1" applyBorder="1" applyAlignment="1">
      <alignment horizontal="left" vertical="center"/>
    </xf>
    <xf numFmtId="0" fontId="6" fillId="6" borderId="20" xfId="0" applyFont="1" applyFill="1" applyBorder="1">
      <alignment vertical="center"/>
    </xf>
    <xf numFmtId="0" fontId="6" fillId="0" borderId="25" xfId="0" applyFont="1" applyBorder="1" applyAlignment="1">
      <alignment horizontal="left" vertical="center" wrapText="1"/>
    </xf>
    <xf numFmtId="58" fontId="6" fillId="6" borderId="5" xfId="0" applyNumberFormat="1" applyFont="1" applyFill="1" applyBorder="1" applyAlignment="1">
      <alignment horizontal="left" vertical="center"/>
    </xf>
    <xf numFmtId="58" fontId="13" fillId="6" borderId="5" xfId="0" applyNumberFormat="1" applyFont="1" applyFill="1" applyBorder="1" applyAlignment="1">
      <alignment horizontal="left" vertical="center"/>
    </xf>
    <xf numFmtId="0" fontId="13" fillId="6" borderId="5" xfId="0" applyFont="1" applyFill="1" applyBorder="1">
      <alignment vertical="center"/>
    </xf>
    <xf numFmtId="0" fontId="6" fillId="0" borderId="30" xfId="0" applyFont="1" applyBorder="1" applyAlignment="1">
      <alignment horizontal="left" vertical="center"/>
    </xf>
    <xf numFmtId="58" fontId="6" fillId="6" borderId="30" xfId="0" applyNumberFormat="1" applyFont="1" applyFill="1" applyBorder="1" applyAlignment="1">
      <alignment horizontal="left" vertical="center"/>
    </xf>
    <xf numFmtId="0" fontId="6" fillId="6" borderId="30" xfId="0" applyFont="1" applyFill="1" applyBorder="1">
      <alignment vertical="center"/>
    </xf>
    <xf numFmtId="0" fontId="20" fillId="0" borderId="5" xfId="0" applyFont="1" applyBorder="1" applyAlignment="1">
      <alignment horizontal="left" vertical="center" wrapText="1"/>
    </xf>
    <xf numFmtId="0" fontId="11" fillId="0" borderId="30" xfId="0" applyFont="1" applyFill="1" applyBorder="1">
      <alignment vertical="center"/>
    </xf>
    <xf numFmtId="9" fontId="11" fillId="0" borderId="5" xfId="1" applyFont="1" applyBorder="1" applyAlignment="1">
      <alignment horizontal="left" vertical="center"/>
    </xf>
    <xf numFmtId="9" fontId="1" fillId="6" borderId="5" xfId="1" applyNumberFormat="1" applyFont="1" applyFill="1" applyBorder="1" applyAlignment="1">
      <alignment horizontal="left" vertical="center"/>
    </xf>
    <xf numFmtId="9" fontId="1" fillId="10" borderId="5" xfId="1" applyNumberFormat="1" applyFont="1" applyFill="1" applyBorder="1" applyAlignment="1">
      <alignment horizontal="left" vertical="center"/>
    </xf>
    <xf numFmtId="9" fontId="1" fillId="0" borderId="5" xfId="1" applyFont="1" applyFill="1" applyBorder="1" applyAlignment="1">
      <alignment horizontal="left" vertical="center"/>
    </xf>
    <xf numFmtId="0" fontId="4" fillId="0" borderId="10" xfId="0" applyFont="1" applyBorder="1">
      <alignment vertical="center"/>
    </xf>
    <xf numFmtId="9" fontId="1" fillId="0" borderId="30" xfId="1" applyFont="1" applyBorder="1">
      <alignment vertical="center"/>
    </xf>
    <xf numFmtId="9" fontId="16" fillId="0" borderId="30" xfId="1" applyFont="1" applyBorder="1" applyAlignment="1">
      <alignment horizontal="left" vertical="center"/>
    </xf>
    <xf numFmtId="0" fontId="16" fillId="0" borderId="30" xfId="0" applyFont="1" applyBorder="1">
      <alignment vertical="center"/>
    </xf>
    <xf numFmtId="14" fontId="1" fillId="0" borderId="5" xfId="0" applyNumberFormat="1" applyFont="1" applyFill="1" applyBorder="1">
      <alignment vertical="center"/>
    </xf>
    <xf numFmtId="9" fontId="1" fillId="0" borderId="20" xfId="1" applyFont="1" applyBorder="1" applyAlignment="1">
      <alignment horizontal="left" vertical="center"/>
    </xf>
    <xf numFmtId="9" fontId="6" fillId="0" borderId="20" xfId="1" applyNumberFormat="1" applyFont="1" applyBorder="1" applyAlignment="1">
      <alignment horizontal="left" vertical="center"/>
    </xf>
    <xf numFmtId="0" fontId="6" fillId="0" borderId="21" xfId="0" applyFont="1" applyBorder="1">
      <alignment vertical="center"/>
    </xf>
    <xf numFmtId="9" fontId="6" fillId="0" borderId="25" xfId="1" applyFont="1" applyBorder="1" applyAlignment="1">
      <alignment horizontal="left" vertical="center"/>
    </xf>
    <xf numFmtId="0" fontId="7" fillId="0" borderId="10" xfId="0" applyFont="1" applyBorder="1">
      <alignment vertical="center"/>
    </xf>
    <xf numFmtId="9" fontId="6" fillId="0" borderId="30" xfId="1" applyNumberFormat="1" applyFont="1" applyBorder="1" applyAlignment="1">
      <alignment horizontal="left" vertical="center"/>
    </xf>
    <xf numFmtId="0" fontId="6" fillId="0" borderId="28" xfId="0" applyFont="1" applyBorder="1">
      <alignmen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left" vertical="center"/>
    </xf>
    <xf numFmtId="0" fontId="13" fillId="0" borderId="25" xfId="0" applyFont="1" applyBorder="1">
      <alignment vertical="center"/>
    </xf>
    <xf numFmtId="0" fontId="7" fillId="0" borderId="25" xfId="0" applyFont="1" applyBorder="1" applyAlignment="1">
      <alignment horizontal="left" vertical="center" wrapText="1"/>
    </xf>
    <xf numFmtId="0" fontId="21" fillId="0" borderId="5" xfId="0" applyFont="1" applyFill="1" applyBorder="1">
      <alignment vertical="center"/>
    </xf>
    <xf numFmtId="0" fontId="22" fillId="0" borderId="30" xfId="0" applyFont="1" applyFill="1" applyBorder="1" applyAlignment="1">
      <alignment horizontal="left" vertical="center"/>
    </xf>
    <xf numFmtId="0" fontId="22" fillId="0" borderId="0" xfId="0" applyFont="1" applyFill="1" applyBorder="1">
      <alignment vertical="center"/>
    </xf>
    <xf numFmtId="0" fontId="22" fillId="0" borderId="5" xfId="0" applyFont="1" applyFill="1" applyBorder="1">
      <alignment vertical="center"/>
    </xf>
    <xf numFmtId="0" fontId="7" fillId="0" borderId="30" xfId="0" applyFont="1" applyFill="1" applyBorder="1" applyAlignment="1">
      <alignment horizontal="left" vertical="center" wrapText="1"/>
    </xf>
    <xf numFmtId="0" fontId="21" fillId="0" borderId="26" xfId="0" applyFont="1" applyFill="1" applyBorder="1">
      <alignment vertical="center"/>
    </xf>
    <xf numFmtId="0" fontId="22" fillId="0" borderId="24" xfId="0" applyFont="1" applyFill="1" applyBorder="1">
      <alignment vertical="center"/>
    </xf>
    <xf numFmtId="0" fontId="21" fillId="0" borderId="27" xfId="0" applyFont="1" applyFill="1" applyBorder="1">
      <alignment vertical="center"/>
    </xf>
    <xf numFmtId="0" fontId="4" fillId="0" borderId="30" xfId="0" applyFont="1" applyBorder="1" applyAlignment="1">
      <alignment horizontal="left" vertical="center"/>
    </xf>
    <xf numFmtId="0" fontId="4" fillId="0" borderId="30" xfId="0" applyFont="1" applyFill="1" applyBorder="1" applyAlignment="1">
      <alignment horizontal="left" vertical="center" wrapText="1"/>
    </xf>
    <xf numFmtId="0" fontId="21" fillId="0" borderId="0" xfId="0" applyFont="1" applyFill="1" applyBorder="1">
      <alignment vertical="center"/>
    </xf>
    <xf numFmtId="0" fontId="21" fillId="0" borderId="25" xfId="0" applyFont="1" applyFill="1" applyBorder="1">
      <alignment vertical="center"/>
    </xf>
    <xf numFmtId="0" fontId="22" fillId="0" borderId="30" xfId="0" applyFont="1" applyFill="1" applyBorder="1">
      <alignment vertical="center"/>
    </xf>
    <xf numFmtId="0" fontId="22" fillId="0" borderId="27" xfId="0" applyFont="1" applyFill="1" applyBorder="1">
      <alignment vertical="center"/>
    </xf>
    <xf numFmtId="0" fontId="7" fillId="0" borderId="30" xfId="0" applyFont="1" applyBorder="1" applyAlignment="1">
      <alignment horizontal="left" vertical="center"/>
    </xf>
    <xf numFmtId="0" fontId="21" fillId="0" borderId="24" xfId="0" applyFont="1" applyFill="1" applyBorder="1">
      <alignment vertical="center"/>
    </xf>
    <xf numFmtId="0" fontId="1" fillId="0" borderId="5" xfId="0" applyFont="1" applyBorder="1" applyAlignment="1">
      <alignment vertical="center"/>
    </xf>
    <xf numFmtId="0" fontId="1" fillId="6" borderId="5" xfId="0" applyFont="1" applyFill="1" applyBorder="1" applyAlignment="1">
      <alignment vertical="center"/>
    </xf>
    <xf numFmtId="0" fontId="7" fillId="0" borderId="30" xfId="0" applyFont="1" applyFill="1" applyBorder="1" applyAlignment="1">
      <alignment horizontal="left" vertical="center"/>
    </xf>
    <xf numFmtId="0" fontId="4" fillId="0" borderId="30" xfId="0" applyFont="1" applyBorder="1" applyAlignment="1">
      <alignment vertical="center"/>
    </xf>
    <xf numFmtId="0" fontId="22" fillId="0" borderId="20" xfId="0" applyFont="1" applyFill="1" applyBorder="1">
      <alignment vertical="center"/>
    </xf>
    <xf numFmtId="0" fontId="1" fillId="0" borderId="20" xfId="0" applyFont="1" applyBorder="1" applyAlignment="1">
      <alignment vertical="center"/>
    </xf>
    <xf numFmtId="0" fontId="1" fillId="0" borderId="30" xfId="0" applyFont="1" applyBorder="1" applyAlignment="1">
      <alignment vertical="center"/>
    </xf>
    <xf numFmtId="0" fontId="1" fillId="6" borderId="20" xfId="0" applyFont="1" applyFill="1" applyBorder="1" applyAlignment="1">
      <alignment vertical="center"/>
    </xf>
    <xf numFmtId="0" fontId="4" fillId="0" borderId="5" xfId="0" applyFont="1" applyBorder="1" applyAlignment="1">
      <alignment vertical="center"/>
    </xf>
    <xf numFmtId="0" fontId="17" fillId="0" borderId="5" xfId="0" applyFont="1" applyBorder="1" applyAlignment="1">
      <alignment vertical="center"/>
    </xf>
    <xf numFmtId="0" fontId="1" fillId="0" borderId="25" xfId="0" applyFont="1" applyBorder="1" applyAlignment="1">
      <alignment vertical="center"/>
    </xf>
    <xf numFmtId="0" fontId="4" fillId="6" borderId="5" xfId="0" applyFont="1" applyFill="1" applyBorder="1" applyAlignment="1">
      <alignment vertical="center"/>
    </xf>
    <xf numFmtId="0" fontId="22" fillId="0" borderId="25" xfId="0" applyFont="1" applyFill="1" applyBorder="1">
      <alignment vertical="center"/>
    </xf>
    <xf numFmtId="0" fontId="13" fillId="0" borderId="5" xfId="0" applyFont="1" applyBorder="1" applyAlignment="1">
      <alignment horizontal="left" vertical="center"/>
    </xf>
    <xf numFmtId="0" fontId="1" fillId="6" borderId="30" xfId="0" applyFont="1" applyFill="1" applyBorder="1" applyAlignment="1">
      <alignment vertical="center"/>
    </xf>
    <xf numFmtId="0" fontId="7" fillId="0" borderId="20" xfId="0" applyFont="1" applyFill="1" applyBorder="1" applyAlignment="1">
      <alignment horizontal="left" vertical="center" wrapText="1"/>
    </xf>
    <xf numFmtId="0" fontId="7" fillId="0" borderId="20" xfId="0" applyFont="1" applyFill="1" applyBorder="1" applyAlignment="1">
      <alignment horizontal="left" vertical="center"/>
    </xf>
    <xf numFmtId="0" fontId="21" fillId="0" borderId="20" xfId="0" applyFont="1" applyFill="1" applyBorder="1">
      <alignment vertical="center"/>
    </xf>
    <xf numFmtId="0" fontId="1" fillId="6" borderId="30" xfId="0" applyFont="1" applyFill="1" applyBorder="1">
      <alignment vertical="center"/>
    </xf>
    <xf numFmtId="58" fontId="13" fillId="6" borderId="25" xfId="0" applyNumberFormat="1" applyFont="1" applyFill="1" applyBorder="1" applyAlignment="1">
      <alignment horizontal="left" vertical="center"/>
    </xf>
    <xf numFmtId="0" fontId="13" fillId="6" borderId="25" xfId="0" applyFont="1" applyFill="1" applyBorder="1">
      <alignment vertical="center"/>
    </xf>
    <xf numFmtId="58" fontId="7" fillId="6" borderId="5" xfId="0" applyNumberFormat="1" applyFont="1" applyFill="1" applyBorder="1" applyAlignment="1">
      <alignment horizontal="left" vertical="center"/>
    </xf>
    <xf numFmtId="0" fontId="22" fillId="0" borderId="24" xfId="0" applyFont="1" applyBorder="1">
      <alignment vertical="center"/>
    </xf>
    <xf numFmtId="0" fontId="21" fillId="0" borderId="20" xfId="0" applyFont="1" applyFill="1" applyBorder="1" applyAlignment="1">
      <alignment horizontal="left" vertical="center"/>
    </xf>
    <xf numFmtId="0" fontId="21" fillId="0" borderId="20" xfId="0" applyFont="1" applyBorder="1" applyAlignment="1">
      <alignment horizontal="left" vertical="center"/>
    </xf>
    <xf numFmtId="0" fontId="21" fillId="0" borderId="25" xfId="0" applyFont="1" applyFill="1" applyBorder="1" applyAlignment="1">
      <alignment horizontal="left" vertical="center"/>
    </xf>
    <xf numFmtId="0" fontId="21" fillId="0" borderId="25" xfId="0" applyFont="1" applyBorder="1" applyAlignment="1">
      <alignment horizontal="left" vertical="center"/>
    </xf>
    <xf numFmtId="0" fontId="22" fillId="0" borderId="5" xfId="0" applyFont="1" applyFill="1" applyBorder="1" applyAlignment="1">
      <alignment horizontal="left" vertical="center"/>
    </xf>
    <xf numFmtId="0" fontId="22" fillId="0" borderId="5" xfId="0" applyFont="1" applyBorder="1" applyAlignment="1">
      <alignment horizontal="left" vertical="center"/>
    </xf>
    <xf numFmtId="0" fontId="21" fillId="0" borderId="30" xfId="0" applyFont="1" applyFill="1" applyBorder="1" applyAlignment="1">
      <alignment horizontal="left" vertical="center"/>
    </xf>
    <xf numFmtId="0" fontId="21" fillId="0" borderId="30" xfId="0" applyFont="1" applyBorder="1" applyAlignment="1">
      <alignment horizontal="left" vertical="center"/>
    </xf>
    <xf numFmtId="0" fontId="13" fillId="0" borderId="25" xfId="0" applyFont="1" applyBorder="1" applyAlignment="1">
      <alignment horizontal="left" vertical="center" wrapText="1"/>
    </xf>
    <xf numFmtId="58" fontId="7" fillId="0" borderId="5" xfId="0" applyNumberFormat="1" applyFont="1" applyFill="1" applyBorder="1" applyAlignment="1">
      <alignment horizontal="left" vertical="center"/>
    </xf>
    <xf numFmtId="58" fontId="7" fillId="0" borderId="5" xfId="0" applyNumberFormat="1" applyFont="1" applyBorder="1" applyAlignment="1">
      <alignment horizontal="left" vertical="center"/>
    </xf>
    <xf numFmtId="0" fontId="22" fillId="0" borderId="27" xfId="0" applyFont="1" applyBorder="1">
      <alignment vertical="center"/>
    </xf>
    <xf numFmtId="0" fontId="13" fillId="0" borderId="5" xfId="0" applyFont="1" applyBorder="1" applyAlignment="1">
      <alignment horizontal="left" vertical="center" wrapText="1"/>
    </xf>
    <xf numFmtId="0" fontId="7" fillId="0" borderId="10" xfId="0" applyFont="1" applyFill="1" applyBorder="1" applyAlignment="1">
      <alignment horizontal="left" vertical="center"/>
    </xf>
    <xf numFmtId="0" fontId="6" fillId="0" borderId="29" xfId="0" applyFont="1" applyFill="1" applyBorder="1" applyAlignment="1">
      <alignment horizontal="left" vertical="center"/>
    </xf>
    <xf numFmtId="0" fontId="6" fillId="6" borderId="10" xfId="0" applyFont="1" applyFill="1" applyBorder="1" applyAlignment="1">
      <alignment horizontal="left" vertical="center"/>
    </xf>
    <xf numFmtId="58" fontId="17" fillId="0" borderId="20" xfId="0" applyNumberFormat="1" applyFont="1" applyFill="1" applyBorder="1" applyAlignment="1">
      <alignment horizontal="left" vertical="center"/>
    </xf>
    <xf numFmtId="0" fontId="17" fillId="0" borderId="20" xfId="0" applyFont="1" applyFill="1" applyBorder="1" applyAlignment="1">
      <alignment horizontal="left" vertical="center"/>
    </xf>
    <xf numFmtId="0" fontId="22" fillId="0" borderId="20" xfId="0" applyFont="1" applyFill="1" applyBorder="1" applyAlignment="1">
      <alignment horizontal="left" vertical="center"/>
    </xf>
    <xf numFmtId="0" fontId="6" fillId="0" borderId="28" xfId="0" applyFont="1" applyFill="1" applyBorder="1" applyAlignment="1">
      <alignment horizontal="left" vertical="center"/>
    </xf>
    <xf numFmtId="0" fontId="22" fillId="0" borderId="0" xfId="0" applyFont="1">
      <alignment vertical="center"/>
    </xf>
    <xf numFmtId="0" fontId="6" fillId="6" borderId="20" xfId="0" applyFont="1" applyFill="1" applyBorder="1" applyAlignment="1">
      <alignment horizontal="left" vertical="center"/>
    </xf>
    <xf numFmtId="0" fontId="6" fillId="6" borderId="21" xfId="0" applyFont="1" applyFill="1" applyBorder="1" applyAlignment="1">
      <alignment horizontal="left" vertical="center"/>
    </xf>
    <xf numFmtId="0" fontId="21" fillId="0" borderId="5" xfId="0" applyFont="1" applyFill="1" applyBorder="1" applyAlignment="1">
      <alignment horizontal="left" vertical="center"/>
    </xf>
    <xf numFmtId="0" fontId="17" fillId="0" borderId="5" xfId="0" applyFont="1" applyFill="1" applyBorder="1" applyAlignment="1">
      <alignment horizontal="left" vertical="center" wrapText="1"/>
    </xf>
    <xf numFmtId="0" fontId="17" fillId="0" borderId="10" xfId="0" applyFont="1" applyFill="1" applyBorder="1" applyAlignment="1">
      <alignment horizontal="left" vertical="center"/>
    </xf>
    <xf numFmtId="0" fontId="7" fillId="6" borderId="10" xfId="0" applyFont="1" applyFill="1" applyBorder="1" applyAlignment="1">
      <alignment horizontal="left" vertical="center"/>
    </xf>
    <xf numFmtId="0" fontId="13" fillId="0" borderId="20" xfId="0" applyFont="1" applyFill="1" applyBorder="1" applyAlignment="1">
      <alignment horizontal="left" vertical="center"/>
    </xf>
    <xf numFmtId="0" fontId="6" fillId="6" borderId="25" xfId="0" applyFont="1" applyFill="1" applyBorder="1" applyAlignment="1">
      <alignment horizontal="left" vertical="center"/>
    </xf>
    <xf numFmtId="0" fontId="13" fillId="6" borderId="5" xfId="0" applyFont="1" applyFill="1" applyBorder="1" applyAlignment="1">
      <alignment horizontal="left" vertical="center"/>
    </xf>
    <xf numFmtId="9" fontId="4" fillId="0" borderId="25" xfId="1" applyNumberFormat="1" applyFont="1" applyFill="1" applyBorder="1" applyAlignment="1">
      <alignment horizontal="left" vertical="center"/>
    </xf>
    <xf numFmtId="0" fontId="7" fillId="0" borderId="29" xfId="0" applyFont="1" applyBorder="1">
      <alignment vertical="center"/>
    </xf>
    <xf numFmtId="9" fontId="7" fillId="0" borderId="5" xfId="1" applyNumberFormat="1" applyFont="1" applyBorder="1" applyAlignment="1">
      <alignment horizontal="left" vertical="center"/>
    </xf>
    <xf numFmtId="0" fontId="7" fillId="0" borderId="10" xfId="0" applyFont="1" applyBorder="1" applyAlignment="1">
      <alignment horizontal="left" vertical="center"/>
    </xf>
    <xf numFmtId="9" fontId="6" fillId="0" borderId="30" xfId="1" applyFont="1" applyBorder="1" applyAlignment="1">
      <alignment horizontal="left" vertical="center"/>
    </xf>
    <xf numFmtId="9" fontId="21" fillId="0" borderId="20" xfId="1" applyFont="1" applyBorder="1" applyAlignment="1">
      <alignment horizontal="left" vertical="center"/>
    </xf>
    <xf numFmtId="9" fontId="21" fillId="0" borderId="25" xfId="1" applyFont="1" applyBorder="1" applyAlignment="1">
      <alignment horizontal="left" vertical="center"/>
    </xf>
    <xf numFmtId="9" fontId="22" fillId="0" borderId="5" xfId="1" applyFont="1" applyBorder="1" applyAlignment="1">
      <alignment horizontal="left" vertical="center"/>
    </xf>
    <xf numFmtId="9" fontId="21" fillId="0" borderId="30" xfId="1" applyFont="1" applyBorder="1" applyAlignment="1">
      <alignment horizontal="left" vertical="center"/>
    </xf>
    <xf numFmtId="9" fontId="7" fillId="0" borderId="25" xfId="1" applyFont="1" applyBorder="1" applyAlignment="1">
      <alignment horizontal="left" vertical="center"/>
    </xf>
    <xf numFmtId="9" fontId="7" fillId="0" borderId="5" xfId="1" applyFont="1" applyBorder="1" applyAlignment="1">
      <alignment horizontal="left" vertical="center"/>
    </xf>
    <xf numFmtId="9" fontId="6" fillId="0" borderId="30" xfId="1" applyNumberFormat="1" applyFont="1" applyFill="1" applyBorder="1" applyAlignment="1">
      <alignment horizontal="left" vertical="center"/>
    </xf>
    <xf numFmtId="9" fontId="7" fillId="0" borderId="5" xfId="1" applyNumberFormat="1" applyFont="1" applyFill="1" applyBorder="1" applyAlignment="1">
      <alignment horizontal="left" vertical="center"/>
    </xf>
    <xf numFmtId="0" fontId="7" fillId="0" borderId="29" xfId="0" applyFont="1" applyFill="1" applyBorder="1" applyAlignment="1">
      <alignment horizontal="left" vertical="center"/>
    </xf>
    <xf numFmtId="9" fontId="6" fillId="0" borderId="5" xfId="1" applyFont="1" applyFill="1" applyBorder="1" applyAlignment="1">
      <alignment horizontal="left" vertical="center"/>
    </xf>
    <xf numFmtId="9" fontId="7" fillId="0" borderId="5" xfId="1" applyFont="1" applyFill="1" applyBorder="1" applyAlignment="1">
      <alignment horizontal="left" vertical="center"/>
    </xf>
    <xf numFmtId="9" fontId="21" fillId="0" borderId="20" xfId="1" applyNumberFormat="1" applyFont="1" applyFill="1" applyBorder="1" applyAlignment="1">
      <alignment horizontal="left" vertical="center"/>
    </xf>
    <xf numFmtId="0" fontId="21" fillId="0" borderId="21" xfId="0" applyFont="1" applyFill="1" applyBorder="1" applyAlignment="1">
      <alignment horizontal="left" vertical="center"/>
    </xf>
    <xf numFmtId="9" fontId="21" fillId="0" borderId="5" xfId="1" applyNumberFormat="1" applyFont="1" applyFill="1" applyBorder="1" applyAlignment="1">
      <alignment horizontal="left" vertical="center"/>
    </xf>
    <xf numFmtId="0" fontId="21" fillId="0" borderId="10" xfId="0" applyFont="1" applyFill="1" applyBorder="1" applyAlignment="1">
      <alignment horizontal="left" vertical="center"/>
    </xf>
    <xf numFmtId="9" fontId="6" fillId="0" borderId="20" xfId="1" applyNumberFormat="1" applyFont="1" applyFill="1" applyBorder="1" applyAlignment="1">
      <alignment horizontal="left" vertical="center"/>
    </xf>
    <xf numFmtId="9" fontId="7" fillId="0" borderId="20" xfId="1" applyNumberFormat="1" applyFont="1" applyFill="1" applyBorder="1" applyAlignment="1">
      <alignment horizontal="left" vertical="center"/>
    </xf>
    <xf numFmtId="0" fontId="7" fillId="0" borderId="21" xfId="0" applyFont="1" applyFill="1" applyBorder="1" applyAlignment="1">
      <alignment horizontal="left" vertical="center"/>
    </xf>
    <xf numFmtId="0" fontId="22" fillId="0" borderId="26" xfId="0" applyFont="1" applyFill="1" applyBorder="1">
      <alignment vertical="center"/>
    </xf>
    <xf numFmtId="0" fontId="21" fillId="0" borderId="0" xfId="0" applyFont="1" applyFill="1">
      <alignment vertical="center"/>
    </xf>
    <xf numFmtId="0" fontId="6" fillId="0" borderId="27" xfId="0" applyFont="1" applyFill="1" applyBorder="1" applyAlignment="1">
      <alignment horizontal="left" vertical="center"/>
    </xf>
    <xf numFmtId="0" fontId="4" fillId="0" borderId="5" xfId="0" applyFont="1" applyFill="1" applyBorder="1">
      <alignment vertical="center"/>
    </xf>
    <xf numFmtId="0" fontId="17" fillId="0" borderId="30" xfId="0" applyFont="1" applyFill="1" applyBorder="1">
      <alignment vertical="center"/>
    </xf>
    <xf numFmtId="0" fontId="1" fillId="0" borderId="0" xfId="0" applyFont="1" applyFill="1" applyBorder="1">
      <alignment vertical="center"/>
    </xf>
    <xf numFmtId="0" fontId="1" fillId="0" borderId="26" xfId="0" applyFont="1" applyFill="1" applyBorder="1">
      <alignment vertical="center"/>
    </xf>
    <xf numFmtId="0" fontId="1" fillId="0" borderId="27" xfId="0" applyFont="1" applyFill="1" applyBorder="1">
      <alignment vertical="center"/>
    </xf>
    <xf numFmtId="0" fontId="23" fillId="0" borderId="20" xfId="0" applyFont="1" applyBorder="1" applyAlignment="1">
      <alignment horizontal="left" vertical="center" wrapText="1"/>
    </xf>
    <xf numFmtId="0" fontId="1" fillId="15" borderId="5" xfId="0" applyFont="1" applyFill="1" applyBorder="1" applyAlignment="1">
      <alignment horizontal="left" vertical="center" wrapText="1"/>
    </xf>
    <xf numFmtId="0" fontId="4" fillId="0" borderId="25" xfId="0" applyFont="1" applyBorder="1" applyAlignment="1">
      <alignment horizontal="left" vertical="center" wrapText="1"/>
    </xf>
    <xf numFmtId="0" fontId="4" fillId="6" borderId="25" xfId="0" applyFont="1" applyFill="1" applyBorder="1" applyAlignment="1">
      <alignment horizontal="left" vertical="center" wrapText="1"/>
    </xf>
    <xf numFmtId="0" fontId="4" fillId="6" borderId="25" xfId="0" applyFont="1" applyFill="1" applyBorder="1">
      <alignment vertical="center"/>
    </xf>
    <xf numFmtId="0" fontId="4" fillId="0" borderId="25" xfId="0" applyFont="1" applyFill="1" applyBorder="1">
      <alignment vertical="center"/>
    </xf>
    <xf numFmtId="0" fontId="4" fillId="0" borderId="5" xfId="0" applyFont="1" applyBorder="1" applyAlignment="1">
      <alignment horizontal="left" vertical="center" wrapText="1"/>
    </xf>
    <xf numFmtId="0" fontId="13" fillId="6" borderId="20" xfId="0" applyFont="1" applyFill="1" applyBorder="1" applyAlignment="1">
      <alignment horizontal="left" vertical="center"/>
    </xf>
    <xf numFmtId="0" fontId="13" fillId="6" borderId="20" xfId="0" applyFont="1" applyFill="1" applyBorder="1">
      <alignment vertical="center"/>
    </xf>
    <xf numFmtId="0" fontId="4" fillId="0" borderId="20" xfId="0" applyFont="1" applyFill="1" applyBorder="1">
      <alignment vertical="center"/>
    </xf>
    <xf numFmtId="0" fontId="13" fillId="6" borderId="20" xfId="0" applyFont="1" applyFill="1" applyBorder="1" applyAlignment="1">
      <alignment horizontal="left" vertical="center" wrapText="1"/>
    </xf>
    <xf numFmtId="0" fontId="1" fillId="0" borderId="0" xfId="0" applyFont="1" applyFill="1" applyAlignment="1">
      <alignment horizontal="left" vertical="center" wrapText="1"/>
    </xf>
    <xf numFmtId="0" fontId="24" fillId="6" borderId="0" xfId="0" applyFont="1" applyFill="1">
      <alignment vertical="center"/>
    </xf>
    <xf numFmtId="0" fontId="4" fillId="6" borderId="0" xfId="0" applyFont="1" applyFill="1" applyAlignment="1">
      <alignment horizontal="left" vertical="center"/>
    </xf>
    <xf numFmtId="0" fontId="4" fillId="6" borderId="0" xfId="0" applyFont="1" applyFill="1">
      <alignment vertical="center"/>
    </xf>
    <xf numFmtId="0" fontId="4" fillId="6" borderId="5" xfId="0" applyFont="1" applyFill="1" applyBorder="1">
      <alignment vertical="center"/>
    </xf>
    <xf numFmtId="0" fontId="24" fillId="6" borderId="5" xfId="0" applyFont="1" applyFill="1" applyBorder="1">
      <alignment vertical="center"/>
    </xf>
    <xf numFmtId="0" fontId="17" fillId="6" borderId="25" xfId="0" applyFont="1" applyFill="1" applyBorder="1" applyAlignment="1">
      <alignment horizontal="left" vertical="center"/>
    </xf>
    <xf numFmtId="0" fontId="17" fillId="6" borderId="25" xfId="0" applyFont="1" applyFill="1" applyBorder="1">
      <alignment vertical="center"/>
    </xf>
    <xf numFmtId="0" fontId="17" fillId="6" borderId="25" xfId="0" applyFont="1" applyFill="1" applyBorder="1" applyAlignment="1">
      <alignment horizontal="left" vertical="center" wrapText="1"/>
    </xf>
    <xf numFmtId="0" fontId="1" fillId="0" borderId="0" xfId="0" applyFont="1" applyFill="1" applyAlignment="1">
      <alignment horizontal="left" vertical="center"/>
    </xf>
    <xf numFmtId="0" fontId="1" fillId="0" borderId="0" xfId="0" applyFont="1" applyFill="1">
      <alignment vertical="center"/>
    </xf>
    <xf numFmtId="0" fontId="1" fillId="6" borderId="25" xfId="0" applyFont="1" applyFill="1" applyBorder="1">
      <alignment vertical="center"/>
    </xf>
    <xf numFmtId="58" fontId="6" fillId="0" borderId="25" xfId="0" applyNumberFormat="1" applyFont="1" applyBorder="1" applyAlignment="1">
      <alignment horizontal="left" vertical="center"/>
    </xf>
    <xf numFmtId="0" fontId="4" fillId="6" borderId="25" xfId="0" applyFont="1" applyFill="1" applyBorder="1" applyAlignment="1">
      <alignment horizontal="left" vertical="center"/>
    </xf>
    <xf numFmtId="0" fontId="22" fillId="0" borderId="25" xfId="0" applyFont="1" applyBorder="1" applyAlignment="1">
      <alignment horizontal="left" vertical="center"/>
    </xf>
    <xf numFmtId="0" fontId="21" fillId="0" borderId="5" xfId="0" applyFont="1" applyBorder="1" applyAlignment="1">
      <alignment horizontal="left" vertical="center"/>
    </xf>
    <xf numFmtId="58" fontId="1" fillId="0" borderId="20" xfId="0" applyNumberFormat="1" applyFont="1" applyBorder="1" applyAlignment="1">
      <alignment horizontal="left" vertical="center"/>
    </xf>
    <xf numFmtId="0" fontId="6" fillId="15" borderId="5" xfId="0" applyFont="1" applyFill="1" applyBorder="1" applyAlignment="1">
      <alignment horizontal="left" vertical="center"/>
    </xf>
    <xf numFmtId="0" fontId="1" fillId="15" borderId="5" xfId="0" applyFont="1" applyFill="1" applyBorder="1" applyAlignment="1">
      <alignment horizontal="left" vertical="center"/>
    </xf>
    <xf numFmtId="0" fontId="7" fillId="6" borderId="25" xfId="0" applyFont="1" applyFill="1" applyBorder="1" applyAlignment="1">
      <alignment horizontal="left" vertical="center"/>
    </xf>
    <xf numFmtId="0" fontId="4" fillId="6" borderId="0" xfId="0" applyFont="1" applyFill="1" applyAlignment="1">
      <alignment horizontal="left" vertical="center" wrapText="1"/>
    </xf>
    <xf numFmtId="0" fontId="7" fillId="6" borderId="0" xfId="0" applyFont="1" applyFill="1" applyAlignment="1">
      <alignment horizontal="left" vertical="center"/>
    </xf>
    <xf numFmtId="9" fontId="4" fillId="6" borderId="5" xfId="1" applyNumberFormat="1" applyFont="1" applyFill="1" applyBorder="1" applyAlignment="1">
      <alignment horizontal="left" vertical="center"/>
    </xf>
    <xf numFmtId="0" fontId="13" fillId="6" borderId="25" xfId="0" applyFont="1" applyFill="1" applyBorder="1" applyAlignment="1">
      <alignment horizontal="left" vertical="center" wrapText="1"/>
    </xf>
    <xf numFmtId="0" fontId="13" fillId="6" borderId="5" xfId="0" applyFont="1" applyFill="1" applyBorder="1" applyAlignment="1">
      <alignment horizontal="left" vertical="center" wrapText="1"/>
    </xf>
    <xf numFmtId="0" fontId="17" fillId="6" borderId="24" xfId="0" applyFont="1" applyFill="1" applyBorder="1" applyAlignment="1">
      <alignment horizontal="left" vertical="center"/>
    </xf>
    <xf numFmtId="9" fontId="17" fillId="6" borderId="5" xfId="1" applyNumberFormat="1" applyFont="1" applyFill="1" applyBorder="1" applyAlignment="1">
      <alignment horizontal="left" vertical="center"/>
    </xf>
    <xf numFmtId="0" fontId="1" fillId="0" borderId="0" xfId="0" applyFont="1" applyAlignment="1">
      <alignment horizontal="left" vertical="center" wrapText="1"/>
    </xf>
    <xf numFmtId="0" fontId="6" fillId="0" borderId="0" xfId="0" applyFont="1" applyAlignment="1">
      <alignment horizontal="left" vertical="center"/>
    </xf>
    <xf numFmtId="0" fontId="7" fillId="6" borderId="25" xfId="0" applyFont="1" applyFill="1" applyBorder="1" applyAlignment="1">
      <alignment horizontal="left" vertical="center" wrapText="1"/>
    </xf>
    <xf numFmtId="0" fontId="1" fillId="6" borderId="25" xfId="0" applyFont="1" applyFill="1" applyBorder="1" applyAlignment="1">
      <alignment horizontal="left" vertical="center" wrapText="1"/>
    </xf>
    <xf numFmtId="58" fontId="4" fillId="0" borderId="20" xfId="0" applyNumberFormat="1" applyFont="1" applyFill="1" applyBorder="1" applyAlignment="1">
      <alignment horizontal="left" vertical="center"/>
    </xf>
    <xf numFmtId="0" fontId="4" fillId="6" borderId="20" xfId="0" applyFont="1" applyFill="1" applyBorder="1" applyAlignment="1">
      <alignment horizontal="left" vertical="center"/>
    </xf>
    <xf numFmtId="0" fontId="4" fillId="0" borderId="24" xfId="0" applyFont="1" applyBorder="1" applyAlignment="1">
      <alignment horizontal="left" vertical="center"/>
    </xf>
    <xf numFmtId="9" fontId="22" fillId="0" borderId="25" xfId="1" applyNumberFormat="1" applyFont="1" applyBorder="1" applyAlignment="1">
      <alignment horizontal="left" vertical="center"/>
    </xf>
    <xf numFmtId="9" fontId="22" fillId="0" borderId="5" xfId="1" applyNumberFormat="1" applyFont="1" applyBorder="1" applyAlignment="1">
      <alignment horizontal="left" vertical="center"/>
    </xf>
    <xf numFmtId="9" fontId="7" fillId="0" borderId="20" xfId="1" applyNumberFormat="1" applyFont="1" applyBorder="1" applyAlignment="1">
      <alignment horizontal="left" vertical="center"/>
    </xf>
    <xf numFmtId="0" fontId="7" fillId="0" borderId="21" xfId="0" applyFont="1" applyBorder="1" applyAlignment="1">
      <alignment horizontal="left" vertical="center"/>
    </xf>
    <xf numFmtId="0" fontId="6" fillId="0" borderId="21" xfId="0" applyFont="1" applyBorder="1" applyAlignment="1">
      <alignment horizontal="left" vertical="center"/>
    </xf>
    <xf numFmtId="9" fontId="7" fillId="0" borderId="30" xfId="1" applyFont="1" applyBorder="1" applyAlignment="1">
      <alignment horizontal="left" vertical="center"/>
    </xf>
    <xf numFmtId="0" fontId="6" fillId="0" borderId="28" xfId="0" applyFont="1" applyBorder="1" applyAlignment="1">
      <alignment horizontal="left" vertical="center"/>
    </xf>
    <xf numFmtId="9" fontId="7" fillId="0" borderId="25" xfId="1" applyNumberFormat="1" applyFont="1" applyBorder="1" applyAlignment="1">
      <alignment horizontal="left" vertical="center"/>
    </xf>
    <xf numFmtId="0" fontId="7" fillId="0" borderId="29" xfId="0" applyFont="1" applyBorder="1" applyAlignment="1">
      <alignment horizontal="left" vertical="center"/>
    </xf>
    <xf numFmtId="9" fontId="21" fillId="0" borderId="5" xfId="1" applyFont="1" applyBorder="1" applyAlignment="1">
      <alignment horizontal="left" vertical="center"/>
    </xf>
    <xf numFmtId="9" fontId="1" fillId="0" borderId="20" xfId="1" applyFont="1" applyBorder="1">
      <alignment vertical="center"/>
    </xf>
    <xf numFmtId="9" fontId="1" fillId="0" borderId="5" xfId="1" applyFont="1" applyBorder="1">
      <alignment vertical="center"/>
    </xf>
    <xf numFmtId="0" fontId="1" fillId="0" borderId="21" xfId="0" applyFont="1" applyBorder="1" applyAlignment="1">
      <alignment horizontal="left" vertical="center"/>
    </xf>
    <xf numFmtId="9" fontId="1" fillId="15" borderId="5" xfId="1" applyNumberFormat="1" applyFont="1" applyFill="1" applyBorder="1" applyAlignment="1">
      <alignment horizontal="left" vertical="center"/>
    </xf>
    <xf numFmtId="0" fontId="1" fillId="15" borderId="10" xfId="0" applyFont="1" applyFill="1" applyBorder="1" applyAlignment="1">
      <alignment horizontal="left" vertical="center"/>
    </xf>
    <xf numFmtId="9" fontId="4" fillId="0" borderId="5" xfId="1" applyNumberFormat="1" applyFont="1" applyBorder="1" applyAlignment="1">
      <alignment horizontal="left" vertical="center"/>
    </xf>
    <xf numFmtId="9" fontId="4" fillId="6" borderId="25" xfId="1" applyNumberFormat="1" applyFont="1" applyFill="1" applyBorder="1" applyAlignment="1">
      <alignment horizontal="left" vertical="center"/>
    </xf>
    <xf numFmtId="0" fontId="4" fillId="6" borderId="29" xfId="0" applyFont="1" applyFill="1" applyBorder="1" applyAlignment="1">
      <alignment horizontal="left" vertical="center"/>
    </xf>
    <xf numFmtId="9" fontId="4" fillId="6" borderId="20" xfId="1" applyNumberFormat="1" applyFont="1" applyFill="1" applyBorder="1" applyAlignment="1">
      <alignment horizontal="left" vertical="center"/>
    </xf>
    <xf numFmtId="58" fontId="4" fillId="6" borderId="21" xfId="0" applyNumberFormat="1" applyFont="1" applyFill="1" applyBorder="1" applyAlignment="1">
      <alignment horizontal="left" vertical="center"/>
    </xf>
    <xf numFmtId="9" fontId="4" fillId="6" borderId="0" xfId="1" applyNumberFormat="1" applyFont="1" applyFill="1" applyAlignment="1">
      <alignment horizontal="left" vertical="center"/>
    </xf>
    <xf numFmtId="58" fontId="4" fillId="6" borderId="0" xfId="0" applyNumberFormat="1" applyFont="1" applyFill="1" applyAlignment="1">
      <alignment horizontal="left" vertical="center"/>
    </xf>
    <xf numFmtId="58" fontId="4" fillId="6" borderId="10" xfId="0" applyNumberFormat="1" applyFont="1" applyFill="1" applyBorder="1" applyAlignment="1">
      <alignment horizontal="left" vertical="center"/>
    </xf>
    <xf numFmtId="9" fontId="4" fillId="0" borderId="25" xfId="1" applyNumberFormat="1" applyFont="1" applyBorder="1" applyAlignment="1">
      <alignment horizontal="left" vertical="center"/>
    </xf>
    <xf numFmtId="0" fontId="4" fillId="0" borderId="29" xfId="0" applyFont="1" applyBorder="1" applyAlignment="1">
      <alignment horizontal="left" vertical="center"/>
    </xf>
    <xf numFmtId="9" fontId="17" fillId="6" borderId="25" xfId="1" applyNumberFormat="1" applyFont="1" applyFill="1" applyBorder="1" applyAlignment="1">
      <alignment horizontal="left" vertical="center"/>
    </xf>
    <xf numFmtId="0" fontId="17" fillId="6" borderId="29" xfId="0" applyFont="1" applyFill="1" applyBorder="1" applyAlignment="1">
      <alignment horizontal="left" vertical="center"/>
    </xf>
    <xf numFmtId="0" fontId="1" fillId="6" borderId="10" xfId="0" applyFont="1" applyFill="1" applyBorder="1" applyAlignment="1">
      <alignment horizontal="left" vertical="center"/>
    </xf>
    <xf numFmtId="9" fontId="1" fillId="0" borderId="0" xfId="1" applyNumberFormat="1" applyFont="1" applyAlignment="1">
      <alignment horizontal="left" vertical="center"/>
    </xf>
    <xf numFmtId="9" fontId="1" fillId="6" borderId="25" xfId="1" applyNumberFormat="1" applyFont="1" applyFill="1" applyBorder="1" applyAlignment="1">
      <alignment horizontal="left" vertical="center"/>
    </xf>
    <xf numFmtId="0" fontId="1" fillId="6" borderId="29" xfId="0" applyFont="1" applyFill="1" applyBorder="1" applyAlignment="1">
      <alignment horizontal="left" vertical="center"/>
    </xf>
    <xf numFmtId="9" fontId="13" fillId="0" borderId="5" xfId="1" applyNumberFormat="1" applyFont="1" applyBorder="1" applyAlignment="1">
      <alignment horizontal="left" vertical="center"/>
    </xf>
    <xf numFmtId="0" fontId="4" fillId="0" borderId="20" xfId="0" applyFont="1" applyBorder="1" applyAlignment="1">
      <alignment horizontal="left" vertical="center" wrapText="1"/>
    </xf>
    <xf numFmtId="0" fontId="25" fillId="0" borderId="5" xfId="0" applyFont="1" applyFill="1" applyBorder="1" applyAlignment="1">
      <alignment vertical="center"/>
    </xf>
    <xf numFmtId="0" fontId="25" fillId="0" borderId="20" xfId="0" applyFont="1" applyFill="1" applyBorder="1" applyAlignment="1">
      <alignment vertical="center"/>
    </xf>
    <xf numFmtId="0" fontId="4" fillId="0" borderId="30" xfId="0" applyFont="1" applyFill="1" applyBorder="1" applyAlignment="1">
      <alignment horizontal="left" vertical="center"/>
    </xf>
    <xf numFmtId="0" fontId="4" fillId="0" borderId="30" xfId="0" applyFont="1" applyFill="1" applyBorder="1">
      <alignment vertical="center"/>
    </xf>
    <xf numFmtId="0" fontId="25" fillId="0" borderId="30" xfId="0" applyFont="1" applyFill="1" applyBorder="1" applyAlignment="1">
      <alignment vertical="center"/>
    </xf>
    <xf numFmtId="182" fontId="25" fillId="0" borderId="5" xfId="0" applyNumberFormat="1" applyFont="1" applyFill="1" applyBorder="1" applyAlignment="1" applyProtection="1">
      <alignment horizontal="left" vertical="center" wrapText="1"/>
      <protection locked="0" hidden="1"/>
    </xf>
    <xf numFmtId="0" fontId="4" fillId="0" borderId="5" xfId="0" applyFont="1" applyBorder="1" applyAlignment="1">
      <alignment vertical="center" wrapText="1"/>
    </xf>
    <xf numFmtId="0" fontId="4" fillId="0" borderId="31" xfId="0" applyFont="1" applyFill="1" applyBorder="1" applyAlignment="1">
      <alignment horizontal="left" vertical="center"/>
    </xf>
    <xf numFmtId="0" fontId="26" fillId="0" borderId="5" xfId="0" applyFont="1" applyBorder="1" applyAlignment="1">
      <alignment horizontal="left" vertical="center" wrapText="1"/>
    </xf>
    <xf numFmtId="58" fontId="4" fillId="6" borderId="20" xfId="0" applyNumberFormat="1" applyFont="1" applyFill="1" applyBorder="1" applyAlignment="1">
      <alignment horizontal="left" vertical="center"/>
    </xf>
    <xf numFmtId="58" fontId="4" fillId="6" borderId="25" xfId="0" applyNumberFormat="1" applyFont="1" applyFill="1" applyBorder="1" applyAlignment="1">
      <alignment horizontal="left" vertical="center"/>
    </xf>
    <xf numFmtId="0" fontId="1" fillId="6" borderId="24" xfId="0" applyFont="1" applyFill="1" applyBorder="1" applyAlignment="1">
      <alignment horizontal="left" vertical="center"/>
    </xf>
    <xf numFmtId="58" fontId="13" fillId="0" borderId="5" xfId="0" applyNumberFormat="1" applyFont="1" applyFill="1" applyBorder="1" applyAlignment="1">
      <alignment horizontal="left" vertical="center"/>
    </xf>
    <xf numFmtId="9" fontId="17" fillId="0" borderId="5" xfId="1" applyFont="1" applyBorder="1" applyAlignment="1">
      <alignment horizontal="left" vertical="center"/>
    </xf>
    <xf numFmtId="0" fontId="26" fillId="0" borderId="25" xfId="0" applyFont="1" applyBorder="1" applyAlignment="1">
      <alignment horizontal="left" vertical="center" wrapText="1"/>
    </xf>
    <xf numFmtId="9" fontId="4" fillId="6" borderId="5" xfId="1" applyFont="1" applyFill="1" applyBorder="1" applyAlignment="1">
      <alignment horizontal="left" vertical="center"/>
    </xf>
    <xf numFmtId="0" fontId="13" fillId="0" borderId="30" xfId="0" applyFont="1" applyFill="1" applyBorder="1" applyAlignment="1">
      <alignment horizontal="left" vertical="center" wrapText="1"/>
    </xf>
    <xf numFmtId="0" fontId="13" fillId="0" borderId="25" xfId="0" applyFont="1" applyFill="1" applyBorder="1" applyAlignment="1">
      <alignment horizontal="left" vertical="center" wrapText="1"/>
    </xf>
    <xf numFmtId="58" fontId="17" fillId="0" borderId="25" xfId="0" applyNumberFormat="1" applyFont="1" applyFill="1" applyBorder="1" applyAlignment="1">
      <alignment horizontal="left" vertical="center"/>
    </xf>
    <xf numFmtId="9" fontId="1" fillId="0" borderId="30" xfId="1" applyFont="1" applyBorder="1" applyAlignment="1">
      <alignment horizontal="left" vertical="center"/>
    </xf>
    <xf numFmtId="0" fontId="13" fillId="0" borderId="20" xfId="0" applyFont="1" applyFill="1" applyBorder="1" applyAlignment="1">
      <alignment horizontal="left" vertical="center" wrapText="1"/>
    </xf>
    <xf numFmtId="58" fontId="4" fillId="0" borderId="30" xfId="0" applyNumberFormat="1" applyFont="1" applyFill="1" applyBorder="1" applyAlignment="1">
      <alignment horizontal="left" vertical="center"/>
    </xf>
    <xf numFmtId="9" fontId="4" fillId="0" borderId="30" xfId="1" applyFont="1" applyBorder="1" applyAlignment="1">
      <alignment horizontal="left" vertical="center"/>
    </xf>
    <xf numFmtId="0" fontId="4" fillId="16" borderId="30" xfId="0" applyFont="1" applyFill="1" applyBorder="1" applyAlignment="1">
      <alignment horizontal="left" vertical="center"/>
    </xf>
    <xf numFmtId="58" fontId="4" fillId="0" borderId="25" xfId="0" applyNumberFormat="1" applyFont="1" applyFill="1" applyBorder="1" applyAlignment="1">
      <alignment horizontal="left" vertical="center"/>
    </xf>
    <xf numFmtId="9" fontId="4" fillId="0" borderId="20" xfId="1" applyFont="1" applyBorder="1" applyAlignment="1">
      <alignment horizontal="left" vertical="center" wrapText="1"/>
    </xf>
    <xf numFmtId="9" fontId="4" fillId="0" borderId="5" xfId="1" applyFont="1" applyBorder="1" applyAlignment="1">
      <alignment horizontal="left" vertical="center" wrapText="1"/>
    </xf>
    <xf numFmtId="9" fontId="7" fillId="0" borderId="25" xfId="1" applyNumberFormat="1" applyFont="1" applyFill="1" applyBorder="1" applyAlignment="1">
      <alignment horizontal="left" vertical="center"/>
    </xf>
    <xf numFmtId="9" fontId="17" fillId="0" borderId="5" xfId="1" applyNumberFormat="1" applyFont="1" applyBorder="1" applyAlignment="1">
      <alignment horizontal="left" vertical="center"/>
    </xf>
    <xf numFmtId="9" fontId="1" fillId="0" borderId="21" xfId="1" applyNumberFormat="1" applyFont="1" applyBorder="1" applyAlignment="1">
      <alignment horizontal="left" vertical="center"/>
    </xf>
    <xf numFmtId="58" fontId="1" fillId="0" borderId="25" xfId="0" applyNumberFormat="1" applyFont="1" applyBorder="1" applyAlignment="1">
      <alignment horizontal="left" vertical="center"/>
    </xf>
    <xf numFmtId="9" fontId="4" fillId="0" borderId="20" xfId="1" applyNumberFormat="1" applyFont="1" applyBorder="1" applyAlignment="1">
      <alignment horizontal="left" vertical="center"/>
    </xf>
    <xf numFmtId="58" fontId="4" fillId="0" borderId="30" xfId="0" applyNumberFormat="1" applyFont="1" applyBorder="1" applyAlignment="1">
      <alignment horizontal="left" vertical="center"/>
    </xf>
    <xf numFmtId="0" fontId="4" fillId="0" borderId="28" xfId="0" applyFont="1" applyBorder="1" applyAlignment="1">
      <alignment horizontal="left" vertical="center"/>
    </xf>
    <xf numFmtId="0" fontId="4" fillId="0" borderId="5" xfId="0" applyFont="1" applyFill="1" applyBorder="1" applyAlignment="1">
      <alignment vertical="center" wrapText="1"/>
    </xf>
    <xf numFmtId="0" fontId="7" fillId="0" borderId="5" xfId="0" applyFont="1" applyBorder="1" applyAlignment="1">
      <alignment vertical="center" wrapText="1"/>
    </xf>
    <xf numFmtId="58" fontId="4" fillId="0" borderId="5" xfId="0" applyNumberFormat="1" applyFont="1" applyFill="1" applyBorder="1" applyAlignment="1">
      <alignment horizontal="left" vertical="center" wrapText="1"/>
    </xf>
    <xf numFmtId="0" fontId="4" fillId="0" borderId="16" xfId="0" applyFont="1" applyBorder="1" applyAlignment="1">
      <alignment horizontal="left" vertical="center"/>
    </xf>
    <xf numFmtId="9" fontId="4" fillId="0" borderId="25" xfId="1" applyFont="1" applyBorder="1" applyAlignment="1">
      <alignment horizontal="left" vertical="center" wrapText="1"/>
    </xf>
    <xf numFmtId="0" fontId="1" fillId="0" borderId="2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28"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25" xfId="0" applyFont="1" applyFill="1" applyBorder="1" applyAlignment="1">
      <alignment horizontal="left" vertical="center" wrapText="1"/>
    </xf>
    <xf numFmtId="0" fontId="1" fillId="0" borderId="3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5"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29" xfId="0" applyFont="1" applyFill="1" applyBorder="1" applyAlignment="1">
      <alignment horizontal="left" vertical="center" wrapText="1"/>
    </xf>
    <xf numFmtId="0" fontId="1" fillId="0" borderId="3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8" xfId="0" applyFont="1" applyFill="1" applyBorder="1" applyAlignment="1">
      <alignment horizontal="left" vertical="center" wrapText="1"/>
    </xf>
    <xf numFmtId="0" fontId="4" fillId="0" borderId="5"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29" xfId="0" applyFont="1" applyFill="1" applyBorder="1" applyAlignment="1">
      <alignment horizontal="left" vertical="center" wrapText="1"/>
    </xf>
    <xf numFmtId="0" fontId="5" fillId="0" borderId="30" xfId="0" applyFont="1" applyFill="1" applyBorder="1" applyAlignment="1">
      <alignment vertical="center" wrapText="1"/>
    </xf>
    <xf numFmtId="0" fontId="4" fillId="0" borderId="20"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6" fillId="0" borderId="25"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1" fillId="0" borderId="5" xfId="0" applyFont="1" applyFill="1" applyBorder="1" applyAlignment="1">
      <alignment horizontal="left" vertical="center"/>
    </xf>
    <xf numFmtId="0" fontId="1" fillId="0" borderId="25" xfId="0" applyFont="1" applyFill="1" applyBorder="1" applyAlignment="1">
      <alignment horizontal="left" vertical="center"/>
    </xf>
    <xf numFmtId="0" fontId="4" fillId="0" borderId="20" xfId="0" applyFont="1" applyFill="1" applyBorder="1" applyAlignment="1">
      <alignment horizontal="left" vertical="center"/>
    </xf>
    <xf numFmtId="0" fontId="1" fillId="0" borderId="20" xfId="0" applyFont="1" applyFill="1" applyBorder="1" applyAlignment="1">
      <alignment horizontal="left" vertical="center"/>
    </xf>
    <xf numFmtId="0" fontId="1" fillId="0" borderId="10" xfId="0" applyFont="1" applyFill="1" applyBorder="1" applyAlignment="1">
      <alignment horizontal="left" vertical="center"/>
    </xf>
    <xf numFmtId="0" fontId="1" fillId="0" borderId="30" xfId="0" applyFont="1" applyFill="1" applyBorder="1" applyAlignment="1">
      <alignment horizontal="left" vertical="center"/>
    </xf>
    <xf numFmtId="0" fontId="4" fillId="0" borderId="5" xfId="0" applyFont="1" applyFill="1" applyBorder="1" applyAlignment="1">
      <alignment horizontal="left" vertical="center"/>
    </xf>
    <xf numFmtId="0" fontId="4" fillId="0" borderId="25" xfId="0" applyFont="1" applyFill="1" applyBorder="1" applyAlignment="1">
      <alignment horizontal="left" vertical="center"/>
    </xf>
    <xf numFmtId="0" fontId="12" fillId="0" borderId="20" xfId="0" applyFont="1" applyFill="1" applyBorder="1" applyAlignment="1">
      <alignment horizontal="left" vertical="center"/>
    </xf>
    <xf numFmtId="0" fontId="12" fillId="0" borderId="5" xfId="0" applyFont="1" applyFill="1" applyBorder="1" applyAlignment="1">
      <alignment horizontal="left" vertical="center"/>
    </xf>
    <xf numFmtId="0" fontId="12" fillId="0" borderId="25" xfId="0" applyFont="1" applyFill="1" applyBorder="1" applyAlignment="1">
      <alignment horizontal="left" vertical="center"/>
    </xf>
    <xf numFmtId="0" fontId="6" fillId="0" borderId="5" xfId="0" applyFont="1" applyFill="1" applyBorder="1" applyAlignment="1">
      <alignment horizontal="left" vertical="center"/>
    </xf>
    <xf numFmtId="0" fontId="6" fillId="0" borderId="20" xfId="0" applyFont="1" applyFill="1" applyBorder="1" applyAlignment="1">
      <alignment horizontal="left" vertical="center"/>
    </xf>
    <xf numFmtId="0" fontId="6" fillId="0" borderId="30" xfId="0" applyFont="1" applyFill="1" applyBorder="1" applyAlignment="1">
      <alignment horizontal="left" vertical="center"/>
    </xf>
    <xf numFmtId="0" fontId="7" fillId="0" borderId="5" xfId="0" applyFont="1" applyFill="1" applyBorder="1" applyAlignment="1">
      <alignment horizontal="left" vertical="center"/>
    </xf>
    <xf numFmtId="0" fontId="7" fillId="0" borderId="25" xfId="0" applyFont="1" applyFill="1" applyBorder="1" applyAlignment="1">
      <alignment horizontal="left" vertical="center"/>
    </xf>
    <xf numFmtId="0" fontId="7" fillId="0" borderId="25" xfId="0" applyFont="1" applyBorder="1" applyAlignment="1">
      <alignment horizontal="left" vertical="center"/>
    </xf>
    <xf numFmtId="0" fontId="7" fillId="0" borderId="5" xfId="0" applyFont="1" applyBorder="1" applyAlignment="1">
      <alignment horizontal="left" vertical="center"/>
    </xf>
    <xf numFmtId="0" fontId="6" fillId="0" borderId="30" xfId="0" applyFont="1" applyBorder="1" applyAlignment="1">
      <alignment horizontal="left" vertical="center"/>
    </xf>
    <xf numFmtId="0" fontId="7" fillId="0" borderId="30" xfId="0" applyFont="1" applyBorder="1" applyAlignment="1">
      <alignment horizontal="left" vertical="center"/>
    </xf>
    <xf numFmtId="0" fontId="7" fillId="0" borderId="30" xfId="0" applyFont="1" applyFill="1" applyBorder="1" applyAlignment="1">
      <alignment horizontal="left" vertical="center"/>
    </xf>
    <xf numFmtId="0" fontId="6" fillId="0" borderId="25" xfId="0" applyFont="1" applyFill="1" applyBorder="1" applyAlignment="1">
      <alignment horizontal="left" vertical="center"/>
    </xf>
    <xf numFmtId="0" fontId="7" fillId="0" borderId="20" xfId="0" applyFont="1" applyFill="1" applyBorder="1" applyAlignment="1">
      <alignment horizontal="left" vertical="center"/>
    </xf>
    <xf numFmtId="0" fontId="4" fillId="0" borderId="5" xfId="0" applyFont="1" applyBorder="1" applyAlignment="1">
      <alignment horizontal="center" vertical="center" wrapText="1"/>
    </xf>
    <xf numFmtId="0" fontId="1" fillId="0" borderId="16" xfId="0" applyFont="1" applyFill="1" applyBorder="1" applyAlignment="1">
      <alignment horizontal="left" vertical="center"/>
    </xf>
    <xf numFmtId="0" fontId="1" fillId="0" borderId="31" xfId="0" applyFont="1" applyFill="1" applyBorder="1" applyAlignment="1">
      <alignment horizontal="left" vertical="center"/>
    </xf>
    <xf numFmtId="0" fontId="1" fillId="0" borderId="23" xfId="0" applyFont="1" applyFill="1" applyBorder="1" applyAlignment="1">
      <alignment horizontal="left" vertical="center"/>
    </xf>
    <xf numFmtId="0" fontId="1" fillId="0" borderId="32" xfId="0" applyFont="1" applyFill="1" applyBorder="1" applyAlignment="1">
      <alignment horizontal="left" vertical="center"/>
    </xf>
    <xf numFmtId="0" fontId="1" fillId="0" borderId="20" xfId="0" applyFont="1" applyFill="1" applyBorder="1" applyAlignment="1">
      <alignment horizontal="center" vertical="center"/>
    </xf>
    <xf numFmtId="0" fontId="17" fillId="0" borderId="31" xfId="0" applyFont="1" applyFill="1" applyBorder="1" applyAlignment="1">
      <alignment horizontal="left" vertical="center"/>
    </xf>
    <xf numFmtId="0" fontId="17" fillId="0" borderId="5" xfId="0" applyFont="1" applyFill="1" applyBorder="1" applyAlignment="1">
      <alignment horizontal="left" vertical="center"/>
    </xf>
    <xf numFmtId="0" fontId="13" fillId="0" borderId="5" xfId="0" applyFont="1" applyFill="1" applyBorder="1" applyAlignment="1">
      <alignment horizontal="left" vertical="center"/>
    </xf>
    <xf numFmtId="0" fontId="17" fillId="0" borderId="5" xfId="0" applyFont="1" applyBorder="1" applyAlignment="1">
      <alignment horizontal="left" vertical="center"/>
    </xf>
    <xf numFmtId="0" fontId="4" fillId="0" borderId="5" xfId="0" applyFont="1" applyBorder="1" applyAlignment="1">
      <alignment horizontal="left" vertical="center"/>
    </xf>
    <xf numFmtId="0" fontId="1" fillId="0" borderId="30" xfId="0" applyFont="1" applyBorder="1" applyAlignment="1">
      <alignment horizontal="left" vertical="center"/>
    </xf>
    <xf numFmtId="0" fontId="1" fillId="0" borderId="5" xfId="0" applyFont="1" applyBorder="1" applyAlignment="1">
      <alignment horizontal="left" vertical="center"/>
    </xf>
    <xf numFmtId="0" fontId="1" fillId="0" borderId="25" xfId="0" applyFont="1" applyBorder="1" applyAlignment="1">
      <alignment horizontal="left" vertical="center"/>
    </xf>
    <xf numFmtId="0" fontId="1" fillId="0" borderId="5" xfId="0" applyFont="1" applyBorder="1" applyAlignment="1">
      <alignment horizontal="center" vertical="center" wrapText="1"/>
    </xf>
    <xf numFmtId="179" fontId="2" fillId="7" borderId="12" xfId="3" applyNumberFormat="1" applyFont="1" applyFill="1" applyBorder="1" applyAlignment="1">
      <alignment horizontal="center" vertical="center" wrapText="1"/>
    </xf>
    <xf numFmtId="179" fontId="2" fillId="7" borderId="13" xfId="3" applyNumberFormat="1" applyFont="1" applyFill="1" applyBorder="1" applyAlignment="1">
      <alignment horizontal="center" vertical="center" wrapText="1"/>
    </xf>
    <xf numFmtId="179" fontId="2" fillId="7" borderId="14" xfId="3" applyNumberFormat="1" applyFont="1" applyFill="1" applyBorder="1" applyAlignment="1">
      <alignment horizontal="center" vertical="center" wrapText="1"/>
    </xf>
    <xf numFmtId="179" fontId="2" fillId="7" borderId="15" xfId="3" applyNumberFormat="1" applyFont="1" applyFill="1" applyBorder="1" applyAlignment="1">
      <alignment horizontal="center" vertical="center" wrapText="1"/>
    </xf>
    <xf numFmtId="179" fontId="2" fillId="7" borderId="18" xfId="3" applyNumberFormat="1" applyFont="1" applyFill="1" applyBorder="1" applyAlignment="1">
      <alignment horizontal="center" vertical="center" wrapText="1"/>
    </xf>
    <xf numFmtId="0" fontId="2" fillId="7" borderId="1" xfId="3" applyNumberFormat="1" applyFont="1" applyFill="1" applyBorder="1" applyAlignment="1">
      <alignment horizontal="center" vertical="center" wrapText="1"/>
    </xf>
    <xf numFmtId="0" fontId="2" fillId="7" borderId="4" xfId="3" applyNumberFormat="1" applyFont="1" applyFill="1" applyBorder="1" applyAlignment="1">
      <alignment horizontal="center" vertical="center" wrapText="1"/>
    </xf>
    <xf numFmtId="0" fontId="2" fillId="7" borderId="7" xfId="3" applyNumberFormat="1" applyFont="1" applyFill="1" applyBorder="1" applyAlignment="1">
      <alignment horizontal="center" vertical="center" wrapText="1"/>
    </xf>
    <xf numFmtId="0" fontId="2" fillId="7" borderId="2" xfId="3" applyNumberFormat="1" applyFont="1" applyFill="1" applyBorder="1" applyAlignment="1">
      <alignment horizontal="center" vertical="center" wrapText="1"/>
    </xf>
    <xf numFmtId="0" fontId="2" fillId="7" borderId="5" xfId="3" applyNumberFormat="1" applyFont="1" applyFill="1" applyBorder="1" applyAlignment="1">
      <alignment horizontal="center" vertical="center" wrapText="1"/>
    </xf>
    <xf numFmtId="0" fontId="2" fillId="7" borderId="8" xfId="3" applyNumberFormat="1" applyFont="1" applyFill="1" applyBorder="1" applyAlignment="1">
      <alignment horizontal="center" vertical="center" wrapText="1"/>
    </xf>
    <xf numFmtId="0" fontId="2" fillId="7" borderId="2" xfId="3" applyFont="1" applyFill="1" applyBorder="1" applyAlignment="1">
      <alignment horizontal="center" vertical="center" wrapText="1"/>
    </xf>
    <xf numFmtId="0" fontId="2" fillId="7" borderId="5" xfId="3" applyFont="1" applyFill="1" applyBorder="1" applyAlignment="1">
      <alignment horizontal="center" vertical="center" wrapText="1"/>
    </xf>
    <xf numFmtId="0" fontId="2" fillId="7" borderId="8" xfId="3" applyFont="1" applyFill="1" applyBorder="1" applyAlignment="1">
      <alignment horizontal="center" vertical="center" wrapText="1"/>
    </xf>
    <xf numFmtId="0" fontId="2" fillId="7" borderId="3" xfId="3" applyFont="1" applyFill="1" applyBorder="1" applyAlignment="1">
      <alignment horizontal="center" vertical="center" wrapText="1"/>
    </xf>
    <xf numFmtId="0" fontId="2" fillId="7" borderId="6" xfId="3" applyFont="1" applyFill="1" applyBorder="1" applyAlignment="1">
      <alignment horizontal="center" vertical="center" wrapText="1"/>
    </xf>
    <xf numFmtId="0" fontId="2" fillId="7" borderId="9" xfId="3" applyFont="1" applyFill="1" applyBorder="1" applyAlignment="1">
      <alignment horizontal="center" vertical="center" wrapText="1"/>
    </xf>
    <xf numFmtId="179" fontId="2" fillId="3" borderId="12" xfId="3" applyNumberFormat="1" applyFont="1" applyFill="1" applyBorder="1" applyAlignment="1">
      <alignment horizontal="center" vertical="center" wrapText="1"/>
    </xf>
    <xf numFmtId="179" fontId="2" fillId="3" borderId="13" xfId="3" applyNumberFormat="1" applyFont="1" applyFill="1" applyBorder="1" applyAlignment="1">
      <alignment horizontal="center" vertical="center" wrapText="1"/>
    </xf>
    <xf numFmtId="179" fontId="2" fillId="3" borderId="14" xfId="3" applyNumberFormat="1" applyFont="1" applyFill="1" applyBorder="1" applyAlignment="1">
      <alignment horizontal="center" vertical="center" wrapText="1"/>
    </xf>
    <xf numFmtId="179" fontId="2" fillId="3" borderId="15" xfId="3" applyNumberFormat="1" applyFont="1" applyFill="1" applyBorder="1" applyAlignment="1">
      <alignment horizontal="center" vertical="center" wrapText="1"/>
    </xf>
    <xf numFmtId="179" fontId="2" fillId="3" borderId="18" xfId="3" applyNumberFormat="1" applyFont="1" applyFill="1" applyBorder="1" applyAlignment="1">
      <alignment horizontal="center" vertical="center" wrapText="1"/>
    </xf>
    <xf numFmtId="0" fontId="2" fillId="3" borderId="1" xfId="3" applyNumberFormat="1" applyFont="1" applyFill="1" applyBorder="1" applyAlignment="1">
      <alignment horizontal="center" vertical="center" wrapText="1"/>
    </xf>
    <xf numFmtId="0" fontId="2" fillId="3" borderId="4" xfId="3" applyNumberFormat="1" applyFont="1" applyFill="1" applyBorder="1" applyAlignment="1">
      <alignment horizontal="center" vertical="center" wrapText="1"/>
    </xf>
    <xf numFmtId="0" fontId="2" fillId="3" borderId="7" xfId="3" applyNumberFormat="1" applyFont="1" applyFill="1" applyBorder="1" applyAlignment="1">
      <alignment horizontal="center" vertical="center" wrapText="1"/>
    </xf>
    <xf numFmtId="0" fontId="2" fillId="3" borderId="2" xfId="3" applyNumberFormat="1" applyFont="1" applyFill="1" applyBorder="1" applyAlignment="1">
      <alignment horizontal="center" vertical="center" wrapText="1"/>
    </xf>
    <xf numFmtId="0" fontId="2" fillId="3" borderId="5" xfId="3" applyNumberFormat="1" applyFont="1" applyFill="1" applyBorder="1" applyAlignment="1">
      <alignment horizontal="center" vertical="center" wrapText="1"/>
    </xf>
    <xf numFmtId="0" fontId="2" fillId="3" borderId="8" xfId="3" applyNumberFormat="1" applyFont="1" applyFill="1" applyBorder="1" applyAlignment="1">
      <alignment horizontal="center" vertical="center" wrapText="1"/>
    </xf>
    <xf numFmtId="0" fontId="2" fillId="3" borderId="2" xfId="3" applyFont="1" applyFill="1" applyBorder="1" applyAlignment="1">
      <alignment horizontal="center" vertical="center" wrapText="1"/>
    </xf>
    <xf numFmtId="0" fontId="2" fillId="3" borderId="5" xfId="3" applyFont="1" applyFill="1" applyBorder="1" applyAlignment="1">
      <alignment horizontal="center" vertical="center" wrapText="1"/>
    </xf>
    <xf numFmtId="0" fontId="2" fillId="3" borderId="8" xfId="3" applyFont="1" applyFill="1" applyBorder="1" applyAlignment="1">
      <alignment horizontal="center" vertical="center" wrapText="1"/>
    </xf>
    <xf numFmtId="0" fontId="2" fillId="3" borderId="3" xfId="3" applyFont="1" applyFill="1" applyBorder="1" applyAlignment="1">
      <alignment horizontal="center" vertical="center" wrapText="1"/>
    </xf>
    <xf numFmtId="0" fontId="2" fillId="3" borderId="6" xfId="3" applyFont="1" applyFill="1" applyBorder="1" applyAlignment="1">
      <alignment horizontal="center" vertical="center" wrapText="1"/>
    </xf>
    <xf numFmtId="0" fontId="2" fillId="3" borderId="9" xfId="3" applyFont="1" applyFill="1" applyBorder="1" applyAlignment="1">
      <alignment horizontal="center" vertical="center" wrapText="1"/>
    </xf>
  </cellXfs>
  <cellStyles count="4">
    <cellStyle name="Normal_SAIC Overview Schedule20060501" xfId="2"/>
    <cellStyle name="Normal_Sheet1 2" xfId="3"/>
    <cellStyle name="百分比" xfId="1" builtinId="5"/>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32</xdr:col>
      <xdr:colOff>2</xdr:colOff>
      <xdr:row>10</xdr:row>
      <xdr:rowOff>285751</xdr:rowOff>
    </xdr:from>
    <xdr:to>
      <xdr:col>33</xdr:col>
      <xdr:colOff>2</xdr:colOff>
      <xdr:row>11</xdr:row>
      <xdr:rowOff>95250</xdr:rowOff>
    </xdr:to>
    <xdr:sp macro="" textlink="">
      <xdr:nvSpPr>
        <xdr:cNvPr id="2" name="五角星 1"/>
        <xdr:cNvSpPr/>
      </xdr:nvSpPr>
      <xdr:spPr>
        <a:xfrm>
          <a:off x="9782175" y="3390900"/>
          <a:ext cx="219075" cy="1905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44</xdr:col>
      <xdr:colOff>107159</xdr:colOff>
      <xdr:row>8</xdr:row>
      <xdr:rowOff>261938</xdr:rowOff>
    </xdr:from>
    <xdr:to>
      <xdr:col>45</xdr:col>
      <xdr:colOff>107159</xdr:colOff>
      <xdr:row>9</xdr:row>
      <xdr:rowOff>71437</xdr:rowOff>
    </xdr:to>
    <xdr:sp macro="" textlink="">
      <xdr:nvSpPr>
        <xdr:cNvPr id="3" name="五角星 2"/>
        <xdr:cNvSpPr/>
      </xdr:nvSpPr>
      <xdr:spPr>
        <a:xfrm>
          <a:off x="12517755" y="2604770"/>
          <a:ext cx="219075" cy="1905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38</xdr:col>
      <xdr:colOff>35721</xdr:colOff>
      <xdr:row>11</xdr:row>
      <xdr:rowOff>250033</xdr:rowOff>
    </xdr:from>
    <xdr:to>
      <xdr:col>39</xdr:col>
      <xdr:colOff>35721</xdr:colOff>
      <xdr:row>12</xdr:row>
      <xdr:rowOff>59532</xdr:rowOff>
    </xdr:to>
    <xdr:sp macro="" textlink="">
      <xdr:nvSpPr>
        <xdr:cNvPr id="4" name="五角星 3"/>
        <xdr:cNvSpPr/>
      </xdr:nvSpPr>
      <xdr:spPr>
        <a:xfrm>
          <a:off x="11132185" y="3735705"/>
          <a:ext cx="219075" cy="1905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45</xdr:col>
      <xdr:colOff>59534</xdr:colOff>
      <xdr:row>14</xdr:row>
      <xdr:rowOff>321469</xdr:rowOff>
    </xdr:from>
    <xdr:to>
      <xdr:col>46</xdr:col>
      <xdr:colOff>59535</xdr:colOff>
      <xdr:row>15</xdr:row>
      <xdr:rowOff>130968</xdr:rowOff>
    </xdr:to>
    <xdr:sp macro="" textlink="">
      <xdr:nvSpPr>
        <xdr:cNvPr id="5" name="五角星 4"/>
        <xdr:cNvSpPr/>
      </xdr:nvSpPr>
      <xdr:spPr>
        <a:xfrm>
          <a:off x="12689205" y="4950460"/>
          <a:ext cx="219075" cy="1905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49</xdr:col>
      <xdr:colOff>83346</xdr:colOff>
      <xdr:row>13</xdr:row>
      <xdr:rowOff>285750</xdr:rowOff>
    </xdr:from>
    <xdr:to>
      <xdr:col>50</xdr:col>
      <xdr:colOff>83347</xdr:colOff>
      <xdr:row>14</xdr:row>
      <xdr:rowOff>95249</xdr:rowOff>
    </xdr:to>
    <xdr:sp macro="" textlink="">
      <xdr:nvSpPr>
        <xdr:cNvPr id="6" name="五角星 5"/>
        <xdr:cNvSpPr/>
      </xdr:nvSpPr>
      <xdr:spPr>
        <a:xfrm>
          <a:off x="13589635" y="4533900"/>
          <a:ext cx="219075" cy="189865"/>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32</xdr:col>
      <xdr:colOff>107159</xdr:colOff>
      <xdr:row>11</xdr:row>
      <xdr:rowOff>273845</xdr:rowOff>
    </xdr:from>
    <xdr:to>
      <xdr:col>33</xdr:col>
      <xdr:colOff>107158</xdr:colOff>
      <xdr:row>12</xdr:row>
      <xdr:rowOff>83344</xdr:rowOff>
    </xdr:to>
    <xdr:sp macro="" textlink="">
      <xdr:nvSpPr>
        <xdr:cNvPr id="7" name="五角星 6"/>
        <xdr:cNvSpPr/>
      </xdr:nvSpPr>
      <xdr:spPr>
        <a:xfrm>
          <a:off x="9888855" y="3759835"/>
          <a:ext cx="219075" cy="190500"/>
        </a:xfrm>
        <a:prstGeom prst="star5">
          <a:avLst/>
        </a:prstGeom>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D471"/>
  <sheetViews>
    <sheetView tabSelected="1" workbookViewId="0">
      <pane xSplit="2" ySplit="4" topLeftCell="C5" activePane="bottomRight" state="frozen"/>
      <selection pane="topRight"/>
      <selection pane="bottomLeft"/>
      <selection pane="bottomRight" activeCell="H437" sqref="H437"/>
    </sheetView>
  </sheetViews>
  <sheetFormatPr defaultColWidth="9" defaultRowHeight="12" x14ac:dyDescent="0.15"/>
  <cols>
    <col min="1" max="1" width="5.5" style="64" customWidth="1"/>
    <col min="2" max="2" width="6.375" style="68" customWidth="1"/>
    <col min="3" max="3" width="10.875" style="69" customWidth="1"/>
    <col min="4" max="4" width="9.375" style="69" customWidth="1"/>
    <col min="5" max="5" width="6.125" style="69" customWidth="1"/>
    <col min="6" max="6" width="6.25" style="70" hidden="1" customWidth="1"/>
    <col min="7" max="7" width="3.875" style="71" customWidth="1"/>
    <col min="8" max="8" width="25" style="72" customWidth="1"/>
    <col min="9" max="9" width="6.5" style="72" customWidth="1"/>
    <col min="10" max="10" width="5.125" style="68" customWidth="1"/>
    <col min="11" max="11" width="6.25" style="73" customWidth="1"/>
    <col min="12" max="12" width="6.5" style="69" customWidth="1"/>
    <col min="13" max="13" width="8.25" style="69" customWidth="1"/>
    <col min="14" max="14" width="12.125" style="2" hidden="1" customWidth="1"/>
    <col min="15" max="15" width="10.5" style="69" customWidth="1"/>
    <col min="16" max="16" width="32.875" style="64" customWidth="1"/>
    <col min="17" max="17" width="8.25" style="74" customWidth="1"/>
    <col min="18" max="18" width="10" style="64" customWidth="1"/>
    <col min="19" max="19" width="7.375" style="64" customWidth="1"/>
    <col min="20" max="16384" width="9" style="64"/>
  </cols>
  <sheetData>
    <row r="1" spans="1:30" ht="12.95" customHeight="1" x14ac:dyDescent="0.15">
      <c r="B1" s="75" t="s">
        <v>0</v>
      </c>
      <c r="C1" s="76" t="s">
        <v>1</v>
      </c>
      <c r="D1" s="77" t="s">
        <v>2</v>
      </c>
      <c r="AD1" s="64" t="s">
        <v>3</v>
      </c>
    </row>
    <row r="4" spans="1:30" ht="22.5" x14ac:dyDescent="0.15">
      <c r="A4" s="78" t="s">
        <v>4</v>
      </c>
      <c r="B4" s="79" t="s">
        <v>5</v>
      </c>
      <c r="C4" s="80" t="s">
        <v>6</v>
      </c>
      <c r="D4" s="80" t="s">
        <v>7</v>
      </c>
      <c r="E4" s="80" t="s">
        <v>8</v>
      </c>
      <c r="F4" s="81"/>
      <c r="G4" s="80" t="s">
        <v>9</v>
      </c>
      <c r="H4" s="82" t="s">
        <v>10</v>
      </c>
      <c r="I4" s="82" t="s">
        <v>11</v>
      </c>
      <c r="J4" s="79" t="s">
        <v>12</v>
      </c>
      <c r="K4" s="136" t="s">
        <v>13</v>
      </c>
      <c r="L4" s="80" t="s">
        <v>14</v>
      </c>
      <c r="M4" s="80" t="s">
        <v>15</v>
      </c>
      <c r="N4" s="137" t="s">
        <v>16</v>
      </c>
      <c r="O4" s="80" t="s">
        <v>17</v>
      </c>
      <c r="P4" s="78" t="s">
        <v>18</v>
      </c>
      <c r="Q4" s="192" t="s">
        <v>19</v>
      </c>
      <c r="R4" s="184" t="s">
        <v>20</v>
      </c>
      <c r="S4" s="184" t="s">
        <v>21</v>
      </c>
    </row>
    <row r="5" spans="1:30" s="2" customFormat="1" ht="36" hidden="1" x14ac:dyDescent="0.15">
      <c r="B5" s="704" t="s">
        <v>22</v>
      </c>
      <c r="C5" s="83" t="s">
        <v>23</v>
      </c>
      <c r="D5" s="84" t="s">
        <v>24</v>
      </c>
      <c r="E5" s="84" t="s">
        <v>25</v>
      </c>
      <c r="F5" s="84"/>
      <c r="G5" s="85"/>
      <c r="H5" s="86" t="s">
        <v>24</v>
      </c>
      <c r="I5" s="86" t="s">
        <v>26</v>
      </c>
      <c r="J5" s="86"/>
      <c r="K5" s="138">
        <v>15</v>
      </c>
      <c r="L5" s="138"/>
      <c r="M5" s="139">
        <v>42277</v>
      </c>
      <c r="N5" s="139"/>
      <c r="O5" s="138" t="s">
        <v>27</v>
      </c>
      <c r="P5" s="138"/>
      <c r="Q5" s="193">
        <v>1</v>
      </c>
      <c r="R5" s="194"/>
    </row>
    <row r="6" spans="1:30" s="2" customFormat="1" hidden="1" x14ac:dyDescent="0.15">
      <c r="B6" s="705"/>
      <c r="C6" s="88" t="s">
        <v>28</v>
      </c>
      <c r="D6" s="88" t="s">
        <v>28</v>
      </c>
      <c r="E6" s="88" t="s">
        <v>25</v>
      </c>
      <c r="F6" s="88"/>
      <c r="G6" s="89"/>
      <c r="H6" s="90" t="s">
        <v>29</v>
      </c>
      <c r="I6" s="90" t="s">
        <v>26</v>
      </c>
      <c r="J6" s="90"/>
      <c r="K6" s="140">
        <v>20</v>
      </c>
      <c r="L6" s="140"/>
      <c r="M6" s="141">
        <v>42277</v>
      </c>
      <c r="N6" s="141"/>
      <c r="O6" s="140" t="s">
        <v>27</v>
      </c>
      <c r="P6" s="140"/>
      <c r="Q6" s="195">
        <v>1</v>
      </c>
      <c r="R6" s="163"/>
    </row>
    <row r="7" spans="1:30" s="2" customFormat="1" ht="24" hidden="1" x14ac:dyDescent="0.15">
      <c r="B7" s="705"/>
      <c r="C7" s="736" t="s">
        <v>30</v>
      </c>
      <c r="D7" s="88" t="s">
        <v>31</v>
      </c>
      <c r="E7" s="88" t="s">
        <v>25</v>
      </c>
      <c r="F7" s="88"/>
      <c r="G7" s="89"/>
      <c r="H7" s="90" t="s">
        <v>32</v>
      </c>
      <c r="I7" s="90" t="s">
        <v>26</v>
      </c>
      <c r="J7" s="90"/>
      <c r="K7" s="140">
        <v>5</v>
      </c>
      <c r="L7" s="140"/>
      <c r="M7" s="140"/>
      <c r="N7" s="140"/>
      <c r="O7" s="140" t="s">
        <v>33</v>
      </c>
      <c r="P7" s="140"/>
      <c r="Q7" s="196">
        <v>1</v>
      </c>
      <c r="R7" s="163"/>
    </row>
    <row r="8" spans="1:30" s="2" customFormat="1" ht="24" hidden="1" x14ac:dyDescent="0.15">
      <c r="B8" s="705"/>
      <c r="C8" s="736"/>
      <c r="D8" s="88" t="s">
        <v>34</v>
      </c>
      <c r="E8" s="88" t="s">
        <v>25</v>
      </c>
      <c r="F8" s="88"/>
      <c r="G8" s="88"/>
      <c r="H8" s="90" t="s">
        <v>35</v>
      </c>
      <c r="I8" s="90" t="s">
        <v>26</v>
      </c>
      <c r="J8" s="90"/>
      <c r="K8" s="140">
        <v>5</v>
      </c>
      <c r="L8" s="140"/>
      <c r="M8" s="142">
        <v>42369</v>
      </c>
      <c r="N8" s="140"/>
      <c r="O8" s="140" t="s">
        <v>36</v>
      </c>
      <c r="P8" s="90" t="s">
        <v>37</v>
      </c>
      <c r="Q8" s="195">
        <v>1</v>
      </c>
      <c r="R8" s="163"/>
    </row>
    <row r="9" spans="1:30" s="2" customFormat="1" hidden="1" x14ac:dyDescent="0.15">
      <c r="B9" s="705"/>
      <c r="C9" s="88" t="s">
        <v>38</v>
      </c>
      <c r="D9" s="88" t="s">
        <v>38</v>
      </c>
      <c r="E9" s="88" t="s">
        <v>25</v>
      </c>
      <c r="F9" s="88"/>
      <c r="G9" s="89"/>
      <c r="H9" s="90" t="s">
        <v>38</v>
      </c>
      <c r="I9" s="90" t="s">
        <v>26</v>
      </c>
      <c r="J9" s="90"/>
      <c r="K9" s="140">
        <v>10</v>
      </c>
      <c r="L9" s="140"/>
      <c r="M9" s="141">
        <v>42285</v>
      </c>
      <c r="N9" s="141"/>
      <c r="O9" s="140" t="s">
        <v>27</v>
      </c>
      <c r="P9" s="140"/>
      <c r="Q9" s="195">
        <v>1</v>
      </c>
      <c r="R9" s="163"/>
    </row>
    <row r="10" spans="1:30" s="2" customFormat="1" hidden="1" x14ac:dyDescent="0.15">
      <c r="B10" s="705"/>
      <c r="C10" s="88" t="s">
        <v>39</v>
      </c>
      <c r="D10" s="88" t="s">
        <v>39</v>
      </c>
      <c r="E10" s="88" t="s">
        <v>25</v>
      </c>
      <c r="F10" s="88"/>
      <c r="G10" s="89"/>
      <c r="H10" s="90" t="s">
        <v>39</v>
      </c>
      <c r="I10" s="90" t="s">
        <v>26</v>
      </c>
      <c r="J10" s="90"/>
      <c r="K10" s="140">
        <v>10</v>
      </c>
      <c r="L10" s="140"/>
      <c r="M10" s="141">
        <v>42297</v>
      </c>
      <c r="N10" s="141"/>
      <c r="O10" s="140" t="s">
        <v>27</v>
      </c>
      <c r="P10" s="140"/>
      <c r="Q10" s="195">
        <v>1</v>
      </c>
      <c r="R10" s="163"/>
    </row>
    <row r="11" spans="1:30" s="2" customFormat="1" hidden="1" x14ac:dyDescent="0.15">
      <c r="B11" s="705"/>
      <c r="C11" s="88" t="s">
        <v>40</v>
      </c>
      <c r="D11" s="88" t="s">
        <v>40</v>
      </c>
      <c r="E11" s="88" t="s">
        <v>25</v>
      </c>
      <c r="F11" s="88"/>
      <c r="G11" s="89"/>
      <c r="H11" s="90" t="s">
        <v>40</v>
      </c>
      <c r="I11" s="90" t="s">
        <v>26</v>
      </c>
      <c r="J11" s="90"/>
      <c r="K11" s="140">
        <v>20</v>
      </c>
      <c r="L11" s="140"/>
      <c r="M11" s="141">
        <v>42265</v>
      </c>
      <c r="N11" s="141"/>
      <c r="O11" s="140" t="s">
        <v>33</v>
      </c>
      <c r="P11" s="140"/>
      <c r="Q11" s="195">
        <v>1</v>
      </c>
      <c r="R11" s="163"/>
    </row>
    <row r="12" spans="1:30" s="2" customFormat="1" hidden="1" x14ac:dyDescent="0.15">
      <c r="B12" s="706"/>
      <c r="C12" s="737" t="s">
        <v>41</v>
      </c>
      <c r="D12" s="712" t="s">
        <v>42</v>
      </c>
      <c r="E12" s="92" t="s">
        <v>43</v>
      </c>
      <c r="F12" s="92"/>
      <c r="G12" s="93"/>
      <c r="H12" s="94" t="s">
        <v>44</v>
      </c>
      <c r="I12" s="94" t="s">
        <v>26</v>
      </c>
      <c r="J12" s="94"/>
      <c r="K12" s="143">
        <v>10</v>
      </c>
      <c r="L12" s="143"/>
      <c r="M12" s="144">
        <v>42307</v>
      </c>
      <c r="N12" s="144"/>
      <c r="O12" s="143" t="s">
        <v>27</v>
      </c>
      <c r="P12" s="94" t="s">
        <v>45</v>
      </c>
      <c r="Q12" s="197">
        <v>1</v>
      </c>
      <c r="R12" s="198"/>
    </row>
    <row r="13" spans="1:30" s="65" customFormat="1" hidden="1" x14ac:dyDescent="0.15">
      <c r="B13" s="707"/>
      <c r="C13" s="736"/>
      <c r="D13" s="707"/>
      <c r="E13" s="95" t="s">
        <v>46</v>
      </c>
      <c r="F13" s="96" t="s">
        <v>47</v>
      </c>
      <c r="G13" s="97" t="s">
        <v>48</v>
      </c>
      <c r="H13" s="98" t="s">
        <v>49</v>
      </c>
      <c r="I13" s="98" t="s">
        <v>26</v>
      </c>
      <c r="J13" s="95">
        <v>2</v>
      </c>
      <c r="K13" s="145">
        <v>5</v>
      </c>
      <c r="L13" s="146">
        <v>42387</v>
      </c>
      <c r="M13" s="146">
        <v>42391</v>
      </c>
      <c r="N13" s="106"/>
      <c r="O13" s="89" t="s">
        <v>27</v>
      </c>
      <c r="P13" s="89"/>
      <c r="Q13" s="199">
        <v>1</v>
      </c>
      <c r="R13" s="200"/>
      <c r="S13" s="89"/>
    </row>
    <row r="14" spans="1:30" s="2" customFormat="1" hidden="1" x14ac:dyDescent="0.15">
      <c r="B14" s="704"/>
      <c r="C14" s="84" t="s">
        <v>50</v>
      </c>
      <c r="D14" s="84" t="s">
        <v>51</v>
      </c>
      <c r="E14" s="84" t="s">
        <v>43</v>
      </c>
      <c r="F14" s="84"/>
      <c r="G14" s="85"/>
      <c r="H14" s="86" t="s">
        <v>52</v>
      </c>
      <c r="I14" s="86" t="s">
        <v>26</v>
      </c>
      <c r="J14" s="86"/>
      <c r="K14" s="138">
        <v>1</v>
      </c>
      <c r="L14" s="138"/>
      <c r="M14" s="139">
        <v>42320</v>
      </c>
      <c r="N14" s="139"/>
      <c r="O14" s="138" t="s">
        <v>53</v>
      </c>
      <c r="P14" s="138"/>
      <c r="Q14" s="201">
        <v>1</v>
      </c>
      <c r="R14" s="194"/>
    </row>
    <row r="15" spans="1:30" s="2" customFormat="1" hidden="1" x14ac:dyDescent="0.15">
      <c r="B15" s="705"/>
      <c r="C15" s="736" t="s">
        <v>54</v>
      </c>
      <c r="D15" s="736" t="s">
        <v>55</v>
      </c>
      <c r="E15" s="88" t="s">
        <v>25</v>
      </c>
      <c r="F15" s="88"/>
      <c r="G15" s="88" t="s">
        <v>48</v>
      </c>
      <c r="H15" s="95" t="s">
        <v>56</v>
      </c>
      <c r="I15" s="98" t="s">
        <v>26</v>
      </c>
      <c r="J15" s="98"/>
      <c r="K15" s="89">
        <v>5</v>
      </c>
      <c r="L15" s="146">
        <v>42361</v>
      </c>
      <c r="M15" s="146">
        <v>42367</v>
      </c>
      <c r="N15" s="89"/>
      <c r="O15" s="89" t="s">
        <v>27</v>
      </c>
      <c r="P15" s="89"/>
      <c r="Q15" s="199">
        <v>1</v>
      </c>
      <c r="R15" s="163"/>
    </row>
    <row r="16" spans="1:30" s="2" customFormat="1" hidden="1" x14ac:dyDescent="0.15">
      <c r="B16" s="705"/>
      <c r="C16" s="736"/>
      <c r="D16" s="736"/>
      <c r="E16" s="88" t="s">
        <v>25</v>
      </c>
      <c r="F16" s="88"/>
      <c r="G16" s="88"/>
      <c r="H16" s="95" t="s">
        <v>57</v>
      </c>
      <c r="I16" s="98" t="s">
        <v>26</v>
      </c>
      <c r="J16" s="95">
        <v>1</v>
      </c>
      <c r="K16" s="89">
        <v>2</v>
      </c>
      <c r="L16" s="147">
        <v>42368</v>
      </c>
      <c r="M16" s="147">
        <v>42369</v>
      </c>
      <c r="N16" s="89"/>
      <c r="O16" s="88" t="s">
        <v>27</v>
      </c>
      <c r="P16" s="89"/>
      <c r="Q16" s="199">
        <v>1</v>
      </c>
      <c r="R16" s="202"/>
      <c r="S16" s="163"/>
    </row>
    <row r="17" spans="2:19" s="2" customFormat="1" hidden="1" x14ac:dyDescent="0.15">
      <c r="B17" s="705"/>
      <c r="C17" s="88" t="s">
        <v>58</v>
      </c>
      <c r="D17" s="88" t="s">
        <v>59</v>
      </c>
      <c r="E17" s="88" t="s">
        <v>46</v>
      </c>
      <c r="F17" s="88"/>
      <c r="G17" s="88" t="s">
        <v>48</v>
      </c>
      <c r="H17" s="90" t="s">
        <v>59</v>
      </c>
      <c r="I17" s="90" t="s">
        <v>26</v>
      </c>
      <c r="J17" s="90"/>
      <c r="K17" s="140">
        <v>6</v>
      </c>
      <c r="L17" s="140"/>
      <c r="M17" s="141">
        <v>42339</v>
      </c>
      <c r="N17" s="141"/>
      <c r="O17" s="140" t="s">
        <v>53</v>
      </c>
      <c r="P17" s="140"/>
      <c r="Q17" s="195">
        <v>1</v>
      </c>
      <c r="R17" s="163"/>
    </row>
    <row r="18" spans="2:19" s="2" customFormat="1" hidden="1" x14ac:dyDescent="0.15">
      <c r="B18" s="705" t="s">
        <v>60</v>
      </c>
      <c r="C18" s="736" t="s">
        <v>61</v>
      </c>
      <c r="D18" s="88" t="s">
        <v>62</v>
      </c>
      <c r="E18" s="88" t="s">
        <v>43</v>
      </c>
      <c r="F18" s="88"/>
      <c r="G18" s="89"/>
      <c r="H18" s="90" t="s">
        <v>63</v>
      </c>
      <c r="I18" s="90" t="s">
        <v>26</v>
      </c>
      <c r="J18" s="90"/>
      <c r="K18" s="140">
        <v>3</v>
      </c>
      <c r="L18" s="140"/>
      <c r="M18" s="141">
        <v>42270</v>
      </c>
      <c r="N18" s="141"/>
      <c r="O18" s="140" t="s">
        <v>33</v>
      </c>
      <c r="P18" s="140"/>
      <c r="Q18" s="195">
        <v>1</v>
      </c>
      <c r="R18" s="163"/>
    </row>
    <row r="19" spans="2:19" s="2" customFormat="1" ht="24" hidden="1" x14ac:dyDescent="0.15">
      <c r="B19" s="706"/>
      <c r="C19" s="737"/>
      <c r="D19" s="91" t="s">
        <v>64</v>
      </c>
      <c r="E19" s="91" t="s">
        <v>65</v>
      </c>
      <c r="F19" s="91"/>
      <c r="G19" s="93"/>
      <c r="H19" s="94" t="s">
        <v>66</v>
      </c>
      <c r="I19" s="94" t="s">
        <v>26</v>
      </c>
      <c r="J19" s="94"/>
      <c r="K19" s="143">
        <v>3</v>
      </c>
      <c r="L19" s="143"/>
      <c r="M19" s="143" t="s">
        <v>67</v>
      </c>
      <c r="N19" s="140"/>
      <c r="O19" s="143" t="s">
        <v>33</v>
      </c>
      <c r="P19" s="143"/>
      <c r="Q19" s="203">
        <v>1</v>
      </c>
      <c r="R19" s="198"/>
    </row>
    <row r="20" spans="2:19" s="65" customFormat="1" hidden="1" x14ac:dyDescent="0.15">
      <c r="B20" s="707"/>
      <c r="C20" s="736"/>
      <c r="D20" s="88" t="s">
        <v>68</v>
      </c>
      <c r="E20" s="88" t="s">
        <v>43</v>
      </c>
      <c r="F20" s="81"/>
      <c r="G20" s="88"/>
      <c r="H20" s="99" t="s">
        <v>69</v>
      </c>
      <c r="I20" s="99" t="s">
        <v>70</v>
      </c>
      <c r="J20" s="95">
        <v>2</v>
      </c>
      <c r="K20" s="145">
        <v>3</v>
      </c>
      <c r="L20" s="148">
        <v>42465</v>
      </c>
      <c r="M20" s="148">
        <v>42468</v>
      </c>
      <c r="N20" s="106"/>
      <c r="O20" s="149" t="s">
        <v>71</v>
      </c>
      <c r="P20" s="89" t="s">
        <v>72</v>
      </c>
      <c r="Q20" s="199">
        <v>1</v>
      </c>
      <c r="R20" s="200" t="s">
        <v>73</v>
      </c>
      <c r="S20" s="89"/>
    </row>
    <row r="21" spans="2:19" hidden="1" x14ac:dyDescent="0.15">
      <c r="B21" s="708"/>
      <c r="C21" s="738"/>
      <c r="D21" s="100" t="s">
        <v>74</v>
      </c>
      <c r="E21" s="100" t="s">
        <v>43</v>
      </c>
      <c r="F21" s="101"/>
      <c r="G21" s="102"/>
      <c r="H21" s="103" t="s">
        <v>69</v>
      </c>
      <c r="I21" s="103" t="s">
        <v>70</v>
      </c>
      <c r="J21" s="150">
        <v>9</v>
      </c>
      <c r="K21" s="151">
        <v>5</v>
      </c>
      <c r="L21" s="152"/>
      <c r="M21" s="152"/>
      <c r="N21" s="106"/>
      <c r="O21" s="153"/>
      <c r="P21" s="154"/>
      <c r="Q21" s="204"/>
      <c r="R21" s="153"/>
    </row>
    <row r="22" spans="2:19" s="65" customFormat="1" hidden="1" x14ac:dyDescent="0.15">
      <c r="B22" s="709"/>
      <c r="C22" s="736"/>
      <c r="D22" s="88" t="s">
        <v>75</v>
      </c>
      <c r="E22" s="88" t="s">
        <v>43</v>
      </c>
      <c r="F22" s="101"/>
      <c r="G22" s="105"/>
      <c r="H22" s="99" t="s">
        <v>69</v>
      </c>
      <c r="I22" s="99" t="s">
        <v>70</v>
      </c>
      <c r="J22" s="95">
        <v>2</v>
      </c>
      <c r="K22" s="145">
        <v>3</v>
      </c>
      <c r="L22" s="148">
        <v>42469</v>
      </c>
      <c r="M22" s="148">
        <v>42471</v>
      </c>
      <c r="N22" s="114"/>
      <c r="O22" s="149" t="s">
        <v>71</v>
      </c>
      <c r="P22" s="155" t="s">
        <v>76</v>
      </c>
      <c r="Q22" s="199">
        <v>1</v>
      </c>
      <c r="R22" s="200" t="s">
        <v>73</v>
      </c>
      <c r="S22" s="89"/>
    </row>
    <row r="23" spans="2:19" s="2" customFormat="1" hidden="1" x14ac:dyDescent="0.15">
      <c r="B23" s="710"/>
      <c r="C23" s="736" t="s">
        <v>77</v>
      </c>
      <c r="D23" s="736" t="s">
        <v>78</v>
      </c>
      <c r="E23" s="88" t="s">
        <v>43</v>
      </c>
      <c r="F23" s="88" t="s">
        <v>47</v>
      </c>
      <c r="G23" s="97" t="s">
        <v>48</v>
      </c>
      <c r="H23" s="95" t="s">
        <v>79</v>
      </c>
      <c r="I23" s="95" t="s">
        <v>70</v>
      </c>
      <c r="J23" s="95">
        <v>2</v>
      </c>
      <c r="K23" s="89">
        <v>3</v>
      </c>
      <c r="L23" s="148">
        <v>42465</v>
      </c>
      <c r="M23" s="148">
        <v>42467</v>
      </c>
      <c r="N23" s="106"/>
      <c r="O23" s="149" t="s">
        <v>80</v>
      </c>
      <c r="P23" s="156" t="s">
        <v>81</v>
      </c>
      <c r="Q23" s="205">
        <v>1</v>
      </c>
      <c r="R23" s="206" t="s">
        <v>82</v>
      </c>
      <c r="S23" s="163"/>
    </row>
    <row r="24" spans="2:19" s="65" customFormat="1" hidden="1" x14ac:dyDescent="0.15">
      <c r="B24" s="707"/>
      <c r="C24" s="739"/>
      <c r="D24" s="739"/>
      <c r="E24" s="84" t="s">
        <v>43</v>
      </c>
      <c r="F24" s="84" t="s">
        <v>47</v>
      </c>
      <c r="G24" s="97" t="s">
        <v>48</v>
      </c>
      <c r="H24" s="83" t="s">
        <v>83</v>
      </c>
      <c r="I24" s="83" t="s">
        <v>26</v>
      </c>
      <c r="J24" s="83">
        <v>2</v>
      </c>
      <c r="K24" s="85">
        <v>8</v>
      </c>
      <c r="L24" s="157">
        <v>42387</v>
      </c>
      <c r="M24" s="157">
        <v>42391</v>
      </c>
      <c r="N24" s="106"/>
      <c r="O24" s="158" t="s">
        <v>53</v>
      </c>
      <c r="P24" s="89"/>
      <c r="Q24" s="199">
        <v>1</v>
      </c>
      <c r="R24" s="200" t="s">
        <v>82</v>
      </c>
      <c r="S24" s="89"/>
    </row>
    <row r="25" spans="2:19" s="2" customFormat="1" ht="24" hidden="1" x14ac:dyDescent="0.15">
      <c r="B25" s="704"/>
      <c r="C25" s="84" t="s">
        <v>84</v>
      </c>
      <c r="D25" s="84" t="s">
        <v>85</v>
      </c>
      <c r="E25" s="84" t="s">
        <v>43</v>
      </c>
      <c r="F25" s="84"/>
      <c r="G25" s="85"/>
      <c r="H25" s="86" t="s">
        <v>86</v>
      </c>
      <c r="I25" s="86" t="s">
        <v>26</v>
      </c>
      <c r="J25" s="86"/>
      <c r="K25" s="138">
        <v>15</v>
      </c>
      <c r="L25" s="138"/>
      <c r="M25" s="139">
        <v>42292</v>
      </c>
      <c r="N25" s="139"/>
      <c r="O25" s="138" t="s">
        <v>33</v>
      </c>
      <c r="P25" s="138"/>
      <c r="Q25" s="201">
        <v>1</v>
      </c>
      <c r="R25" s="194"/>
    </row>
    <row r="26" spans="2:19" s="2" customFormat="1" hidden="1" x14ac:dyDescent="0.15">
      <c r="B26" s="706"/>
      <c r="C26" s="737" t="s">
        <v>87</v>
      </c>
      <c r="D26" s="737" t="s">
        <v>88</v>
      </c>
      <c r="E26" s="91" t="s">
        <v>43</v>
      </c>
      <c r="F26" s="91"/>
      <c r="G26" s="93"/>
      <c r="H26" s="94" t="s">
        <v>88</v>
      </c>
      <c r="I26" s="94" t="s">
        <v>26</v>
      </c>
      <c r="J26" s="94"/>
      <c r="K26" s="143">
        <v>5</v>
      </c>
      <c r="L26" s="143"/>
      <c r="M26" s="144">
        <v>42324</v>
      </c>
      <c r="N26" s="144"/>
      <c r="O26" s="143" t="s">
        <v>36</v>
      </c>
      <c r="P26" s="143"/>
      <c r="Q26" s="203">
        <v>1</v>
      </c>
      <c r="R26" s="198"/>
    </row>
    <row r="27" spans="2:19" s="2" customFormat="1" hidden="1" x14ac:dyDescent="0.15">
      <c r="B27" s="705"/>
      <c r="C27" s="737"/>
      <c r="D27" s="737"/>
      <c r="E27" s="91" t="s">
        <v>89</v>
      </c>
      <c r="F27" s="91" t="s">
        <v>47</v>
      </c>
      <c r="G27" s="106"/>
      <c r="H27" s="92" t="s">
        <v>90</v>
      </c>
      <c r="I27" s="92" t="s">
        <v>26</v>
      </c>
      <c r="J27" s="92">
        <v>1</v>
      </c>
      <c r="K27" s="91">
        <v>2</v>
      </c>
      <c r="L27" s="159">
        <v>42391</v>
      </c>
      <c r="M27" s="159">
        <v>42394</v>
      </c>
      <c r="N27" s="160"/>
      <c r="O27" s="91" t="s">
        <v>91</v>
      </c>
      <c r="P27" s="92" t="s">
        <v>92</v>
      </c>
      <c r="Q27" s="207">
        <v>1</v>
      </c>
      <c r="R27" s="208" t="s">
        <v>82</v>
      </c>
      <c r="S27" s="163"/>
    </row>
    <row r="28" spans="2:19" s="2" customFormat="1" hidden="1" x14ac:dyDescent="0.15">
      <c r="B28" s="710"/>
      <c r="C28" s="740"/>
      <c r="D28" s="736"/>
      <c r="E28" s="108" t="s">
        <v>89</v>
      </c>
      <c r="F28" s="108" t="s">
        <v>47</v>
      </c>
      <c r="G28" s="109" t="s">
        <v>48</v>
      </c>
      <c r="H28" s="95" t="s">
        <v>93</v>
      </c>
      <c r="I28" s="95" t="s">
        <v>70</v>
      </c>
      <c r="J28" s="95">
        <v>2</v>
      </c>
      <c r="K28" s="88">
        <v>3</v>
      </c>
      <c r="L28" s="147">
        <v>42470</v>
      </c>
      <c r="M28" s="147">
        <v>42472</v>
      </c>
      <c r="N28" s="161"/>
      <c r="O28" s="88" t="s">
        <v>33</v>
      </c>
      <c r="P28" s="88" t="s">
        <v>94</v>
      </c>
      <c r="Q28" s="209">
        <v>1</v>
      </c>
      <c r="R28" s="202" t="s">
        <v>82</v>
      </c>
      <c r="S28" s="163"/>
    </row>
    <row r="29" spans="2:19" s="2" customFormat="1" hidden="1" x14ac:dyDescent="0.15">
      <c r="B29" s="711"/>
      <c r="C29" s="740"/>
      <c r="D29" s="736"/>
      <c r="E29" s="108" t="s">
        <v>43</v>
      </c>
      <c r="F29" s="110"/>
      <c r="G29" s="106"/>
      <c r="H29" s="111" t="s">
        <v>95</v>
      </c>
      <c r="I29" s="95" t="s">
        <v>70</v>
      </c>
      <c r="J29" s="95">
        <v>1</v>
      </c>
      <c r="K29" s="145">
        <v>5</v>
      </c>
      <c r="L29" s="147">
        <v>42443</v>
      </c>
      <c r="M29" s="147">
        <v>42447</v>
      </c>
      <c r="N29" s="162"/>
      <c r="O29" s="121" t="s">
        <v>96</v>
      </c>
      <c r="P29" s="163"/>
      <c r="Q29" s="199">
        <v>1</v>
      </c>
      <c r="R29" s="202" t="s">
        <v>82</v>
      </c>
      <c r="S29" s="163">
        <f>K29*(1-Q29)</f>
        <v>0</v>
      </c>
    </row>
    <row r="30" spans="2:19" s="65" customFormat="1" hidden="1" x14ac:dyDescent="0.15">
      <c r="B30" s="712"/>
      <c r="C30" s="741"/>
      <c r="D30" s="741"/>
      <c r="E30" s="112" t="s">
        <v>97</v>
      </c>
      <c r="F30" s="113" t="s">
        <v>47</v>
      </c>
      <c r="G30" s="114"/>
      <c r="H30" s="115" t="s">
        <v>98</v>
      </c>
      <c r="I30" s="117" t="s">
        <v>26</v>
      </c>
      <c r="J30" s="117">
        <v>1</v>
      </c>
      <c r="K30" s="113">
        <v>5</v>
      </c>
      <c r="L30" s="112"/>
      <c r="M30" s="112"/>
      <c r="N30" s="162"/>
      <c r="O30" s="112" t="s">
        <v>33</v>
      </c>
      <c r="P30" s="164"/>
      <c r="Q30" s="205">
        <v>1</v>
      </c>
      <c r="R30" s="210" t="s">
        <v>82</v>
      </c>
      <c r="S30" s="89"/>
    </row>
    <row r="31" spans="2:19" s="2" customFormat="1" hidden="1" x14ac:dyDescent="0.15">
      <c r="B31" s="705"/>
      <c r="C31" s="736"/>
      <c r="D31" s="88" t="s">
        <v>99</v>
      </c>
      <c r="E31" s="88" t="s">
        <v>43</v>
      </c>
      <c r="F31" s="97"/>
      <c r="G31" s="88"/>
      <c r="H31" s="99" t="s">
        <v>99</v>
      </c>
      <c r="I31" s="99" t="s">
        <v>100</v>
      </c>
      <c r="J31" s="95">
        <v>3</v>
      </c>
      <c r="K31" s="89">
        <v>5</v>
      </c>
      <c r="L31" s="148">
        <v>42552</v>
      </c>
      <c r="M31" s="148">
        <v>42557</v>
      </c>
      <c r="N31" s="106"/>
      <c r="O31" s="149" t="s">
        <v>101</v>
      </c>
      <c r="P31" s="89" t="s">
        <v>102</v>
      </c>
      <c r="Q31" s="199">
        <v>1</v>
      </c>
      <c r="R31" s="202"/>
      <c r="S31" s="163"/>
    </row>
    <row r="32" spans="2:19" s="2" customFormat="1" hidden="1" x14ac:dyDescent="0.15">
      <c r="B32" s="713"/>
      <c r="C32" s="741"/>
      <c r="D32" s="741" t="s">
        <v>103</v>
      </c>
      <c r="E32" s="112" t="s">
        <v>97</v>
      </c>
      <c r="F32" s="112"/>
      <c r="G32" s="84"/>
      <c r="H32" s="117" t="s">
        <v>104</v>
      </c>
      <c r="I32" s="117" t="s">
        <v>26</v>
      </c>
      <c r="J32" s="117">
        <v>1</v>
      </c>
      <c r="K32" s="165">
        <v>2</v>
      </c>
      <c r="L32" s="112"/>
      <c r="M32" s="112"/>
      <c r="N32" s="166">
        <v>42387</v>
      </c>
      <c r="O32" s="167" t="s">
        <v>33</v>
      </c>
      <c r="P32" s="112"/>
      <c r="Q32" s="211">
        <v>1</v>
      </c>
      <c r="R32" s="212" t="s">
        <v>82</v>
      </c>
      <c r="S32" s="163"/>
    </row>
    <row r="33" spans="2:19" s="65" customFormat="1" hidden="1" x14ac:dyDescent="0.15">
      <c r="B33" s="707"/>
      <c r="C33" s="736"/>
      <c r="D33" s="736"/>
      <c r="E33" s="88" t="s">
        <v>43</v>
      </c>
      <c r="F33" s="88" t="s">
        <v>47</v>
      </c>
      <c r="G33" s="97" t="s">
        <v>48</v>
      </c>
      <c r="H33" s="95" t="s">
        <v>105</v>
      </c>
      <c r="I33" s="95" t="s">
        <v>26</v>
      </c>
      <c r="J33" s="95">
        <v>2</v>
      </c>
      <c r="K33" s="168">
        <v>0.5</v>
      </c>
      <c r="L33" s="88"/>
      <c r="M33" s="88"/>
      <c r="N33" s="97"/>
      <c r="O33" s="89" t="s">
        <v>33</v>
      </c>
      <c r="P33" s="88"/>
      <c r="Q33" s="209">
        <v>1</v>
      </c>
      <c r="R33" s="107" t="s">
        <v>82</v>
      </c>
      <c r="S33" s="89"/>
    </row>
    <row r="34" spans="2:19" s="2" customFormat="1" hidden="1" x14ac:dyDescent="0.15">
      <c r="B34" s="704"/>
      <c r="C34" s="739"/>
      <c r="D34" s="739"/>
      <c r="E34" s="84" t="s">
        <v>43</v>
      </c>
      <c r="F34" s="84"/>
      <c r="G34" s="89" t="s">
        <v>48</v>
      </c>
      <c r="H34" s="86" t="s">
        <v>106</v>
      </c>
      <c r="I34" s="86" t="s">
        <v>26</v>
      </c>
      <c r="J34" s="86"/>
      <c r="K34" s="138">
        <v>5</v>
      </c>
      <c r="L34" s="138"/>
      <c r="M34" s="139">
        <v>42331</v>
      </c>
      <c r="N34" s="141"/>
      <c r="O34" s="138" t="s">
        <v>101</v>
      </c>
      <c r="P34" s="138"/>
      <c r="Q34" s="201">
        <v>1</v>
      </c>
      <c r="R34" s="194"/>
    </row>
    <row r="35" spans="2:19" s="2" customFormat="1" hidden="1" x14ac:dyDescent="0.15">
      <c r="B35" s="706"/>
      <c r="C35" s="737"/>
      <c r="D35" s="737" t="s">
        <v>107</v>
      </c>
      <c r="E35" s="91" t="s">
        <v>43</v>
      </c>
      <c r="F35" s="91"/>
      <c r="G35" s="88" t="s">
        <v>48</v>
      </c>
      <c r="H35" s="94" t="s">
        <v>108</v>
      </c>
      <c r="I35" s="94" t="s">
        <v>26</v>
      </c>
      <c r="J35" s="94"/>
      <c r="K35" s="143">
        <v>5</v>
      </c>
      <c r="L35" s="143"/>
      <c r="M35" s="144">
        <v>42338</v>
      </c>
      <c r="N35" s="141"/>
      <c r="O35" s="143" t="s">
        <v>101</v>
      </c>
      <c r="P35" s="143"/>
      <c r="Q35" s="203">
        <v>1</v>
      </c>
      <c r="R35" s="198"/>
    </row>
    <row r="36" spans="2:19" s="65" customFormat="1" ht="24" hidden="1" x14ac:dyDescent="0.15">
      <c r="B36" s="709"/>
      <c r="C36" s="736"/>
      <c r="D36" s="737"/>
      <c r="E36" s="88" t="s">
        <v>97</v>
      </c>
      <c r="F36" s="101" t="s">
        <v>47</v>
      </c>
      <c r="G36" s="97" t="s">
        <v>48</v>
      </c>
      <c r="H36" s="95" t="s">
        <v>109</v>
      </c>
      <c r="I36" s="95" t="s">
        <v>26</v>
      </c>
      <c r="J36" s="95">
        <v>2</v>
      </c>
      <c r="K36" s="169">
        <v>3</v>
      </c>
      <c r="L36" s="88"/>
      <c r="M36" s="147"/>
      <c r="N36" s="160"/>
      <c r="O36" s="89" t="s">
        <v>33</v>
      </c>
      <c r="P36" s="170" t="s">
        <v>110</v>
      </c>
      <c r="Q36" s="209">
        <v>1</v>
      </c>
      <c r="R36" s="200" t="s">
        <v>82</v>
      </c>
      <c r="S36" s="89"/>
    </row>
    <row r="37" spans="2:19" s="2" customFormat="1" ht="24" hidden="1" x14ac:dyDescent="0.15">
      <c r="B37" s="710"/>
      <c r="C37" s="740"/>
      <c r="D37" s="736"/>
      <c r="E37" s="108" t="s">
        <v>25</v>
      </c>
      <c r="F37" s="101" t="s">
        <v>47</v>
      </c>
      <c r="G37" s="105" t="s">
        <v>48</v>
      </c>
      <c r="H37" s="95" t="s">
        <v>111</v>
      </c>
      <c r="I37" s="95" t="s">
        <v>112</v>
      </c>
      <c r="J37" s="95">
        <v>1</v>
      </c>
      <c r="K37" s="101">
        <v>3</v>
      </c>
      <c r="L37" s="148">
        <v>42416</v>
      </c>
      <c r="M37" s="148">
        <v>42418</v>
      </c>
      <c r="N37" s="171"/>
      <c r="O37" s="149" t="s">
        <v>91</v>
      </c>
      <c r="P37" s="172" t="s">
        <v>113</v>
      </c>
      <c r="Q37" s="211">
        <v>1</v>
      </c>
      <c r="R37" s="206" t="s">
        <v>114</v>
      </c>
      <c r="S37" s="163">
        <f>K37*(1-Q37)</f>
        <v>0</v>
      </c>
    </row>
    <row r="38" spans="2:19" s="65" customFormat="1" hidden="1" x14ac:dyDescent="0.15">
      <c r="B38" s="707"/>
      <c r="C38" s="739"/>
      <c r="D38" s="739"/>
      <c r="E38" s="84" t="s">
        <v>89</v>
      </c>
      <c r="F38" s="84" t="s">
        <v>47</v>
      </c>
      <c r="G38" s="97"/>
      <c r="H38" s="83" t="s">
        <v>115</v>
      </c>
      <c r="I38" s="83" t="s">
        <v>26</v>
      </c>
      <c r="J38" s="83">
        <v>1</v>
      </c>
      <c r="K38" s="84">
        <v>2</v>
      </c>
      <c r="L38" s="173">
        <v>42395</v>
      </c>
      <c r="M38" s="173">
        <v>42396</v>
      </c>
      <c r="N38" s="160"/>
      <c r="O38" s="84" t="s">
        <v>91</v>
      </c>
      <c r="P38" s="88" t="s">
        <v>92</v>
      </c>
      <c r="Q38" s="209">
        <v>1</v>
      </c>
      <c r="R38" s="200" t="s">
        <v>82</v>
      </c>
      <c r="S38" s="89"/>
    </row>
    <row r="39" spans="2:19" s="2" customFormat="1" hidden="1" x14ac:dyDescent="0.15">
      <c r="B39" s="713"/>
      <c r="C39" s="741"/>
      <c r="D39" s="719" t="s">
        <v>116</v>
      </c>
      <c r="E39" s="117" t="s">
        <v>43</v>
      </c>
      <c r="F39" s="117"/>
      <c r="G39" s="85" t="s">
        <v>48</v>
      </c>
      <c r="H39" s="118" t="s">
        <v>117</v>
      </c>
      <c r="I39" s="118" t="s">
        <v>26</v>
      </c>
      <c r="J39" s="118"/>
      <c r="K39" s="174">
        <v>8</v>
      </c>
      <c r="L39" s="174"/>
      <c r="M39" s="175">
        <v>42335</v>
      </c>
      <c r="N39" s="139"/>
      <c r="O39" s="174" t="s">
        <v>36</v>
      </c>
      <c r="P39" s="174"/>
      <c r="Q39" s="213">
        <v>1</v>
      </c>
      <c r="R39" s="214"/>
    </row>
    <row r="40" spans="2:19" s="2" customFormat="1" hidden="1" x14ac:dyDescent="0.15">
      <c r="B40" s="714"/>
      <c r="C40" s="736"/>
      <c r="D40" s="707"/>
      <c r="E40" s="95" t="s">
        <v>43</v>
      </c>
      <c r="F40" s="95" t="s">
        <v>47</v>
      </c>
      <c r="G40" s="97"/>
      <c r="H40" s="95" t="s">
        <v>118</v>
      </c>
      <c r="I40" s="95" t="s">
        <v>112</v>
      </c>
      <c r="J40" s="95">
        <v>1</v>
      </c>
      <c r="K40" s="89">
        <v>3</v>
      </c>
      <c r="L40" s="147">
        <v>42450</v>
      </c>
      <c r="M40" s="147">
        <v>42452</v>
      </c>
      <c r="N40" s="106"/>
      <c r="O40" s="121" t="s">
        <v>71</v>
      </c>
      <c r="P40" s="89"/>
      <c r="Q40" s="215">
        <v>1</v>
      </c>
      <c r="R40" s="202"/>
      <c r="S40" s="163">
        <f>K40*(1-Q40)</f>
        <v>0</v>
      </c>
    </row>
    <row r="41" spans="2:19" s="2" customFormat="1" hidden="1" x14ac:dyDescent="0.15">
      <c r="B41" s="710"/>
      <c r="C41" s="737"/>
      <c r="D41" s="119" t="s">
        <v>119</v>
      </c>
      <c r="E41" s="119" t="s">
        <v>43</v>
      </c>
      <c r="F41" s="120"/>
      <c r="G41" s="105" t="s">
        <v>48</v>
      </c>
      <c r="H41" s="119" t="s">
        <v>119</v>
      </c>
      <c r="I41" s="119" t="s">
        <v>100</v>
      </c>
      <c r="J41" s="119">
        <v>1</v>
      </c>
      <c r="K41" s="176">
        <v>5</v>
      </c>
      <c r="L41" s="177">
        <v>42485</v>
      </c>
      <c r="M41" s="177">
        <v>42489</v>
      </c>
      <c r="N41" s="178"/>
      <c r="O41" s="179" t="s">
        <v>96</v>
      </c>
      <c r="P41" s="180" t="s">
        <v>120</v>
      </c>
      <c r="Q41" s="216"/>
      <c r="R41" s="217"/>
    </row>
    <row r="42" spans="2:19" s="2" customFormat="1" hidden="1" x14ac:dyDescent="0.15">
      <c r="B42" s="705"/>
      <c r="C42" s="736"/>
      <c r="D42" s="88" t="s">
        <v>121</v>
      </c>
      <c r="E42" s="88" t="s">
        <v>43</v>
      </c>
      <c r="F42" s="97" t="s">
        <v>47</v>
      </c>
      <c r="G42" s="88" t="s">
        <v>48</v>
      </c>
      <c r="H42" s="95" t="s">
        <v>121</v>
      </c>
      <c r="I42" s="95" t="s">
        <v>70</v>
      </c>
      <c r="J42" s="95">
        <v>2</v>
      </c>
      <c r="K42" s="88">
        <v>4</v>
      </c>
      <c r="L42" s="148">
        <v>42474</v>
      </c>
      <c r="M42" s="148">
        <v>42478</v>
      </c>
      <c r="N42" s="114"/>
      <c r="O42" s="149" t="s">
        <v>53</v>
      </c>
      <c r="P42" s="145" t="s">
        <v>122</v>
      </c>
      <c r="Q42" s="199">
        <v>1</v>
      </c>
      <c r="R42" s="202"/>
      <c r="S42" s="163"/>
    </row>
    <row r="43" spans="2:19" s="2" customFormat="1" ht="24" hidden="1" x14ac:dyDescent="0.15">
      <c r="B43" s="705"/>
      <c r="C43" s="736"/>
      <c r="D43" s="121" t="s">
        <v>123</v>
      </c>
      <c r="E43" s="121" t="s">
        <v>43</v>
      </c>
      <c r="F43" s="122" t="s">
        <v>47</v>
      </c>
      <c r="G43" s="121" t="s">
        <v>48</v>
      </c>
      <c r="H43" s="123" t="s">
        <v>124</v>
      </c>
      <c r="I43" s="98" t="s">
        <v>70</v>
      </c>
      <c r="J43" s="95">
        <v>2</v>
      </c>
      <c r="K43" s="89">
        <v>10</v>
      </c>
      <c r="L43" s="148">
        <v>42479</v>
      </c>
      <c r="M43" s="148">
        <v>42480</v>
      </c>
      <c r="N43" s="162"/>
      <c r="O43" s="149" t="s">
        <v>53</v>
      </c>
      <c r="P43" s="181" t="s">
        <v>125</v>
      </c>
      <c r="Q43" s="199">
        <v>1</v>
      </c>
      <c r="R43" s="202" t="s">
        <v>126</v>
      </c>
      <c r="S43" s="163"/>
    </row>
    <row r="44" spans="2:19" s="2" customFormat="1" hidden="1" x14ac:dyDescent="0.15">
      <c r="B44" s="713"/>
      <c r="C44" s="124" t="s">
        <v>127</v>
      </c>
      <c r="D44" s="124" t="s">
        <v>127</v>
      </c>
      <c r="E44" s="124" t="s">
        <v>46</v>
      </c>
      <c r="F44" s="124"/>
      <c r="G44" s="124"/>
      <c r="H44" s="125" t="s">
        <v>127</v>
      </c>
      <c r="I44" s="125" t="s">
        <v>100</v>
      </c>
      <c r="J44" s="125"/>
      <c r="K44" s="182">
        <v>0</v>
      </c>
      <c r="L44" s="182"/>
      <c r="M44" s="182"/>
      <c r="N44" s="182"/>
      <c r="O44" s="182"/>
      <c r="P44" s="182"/>
      <c r="Q44" s="218"/>
      <c r="R44" s="219" t="s">
        <v>128</v>
      </c>
    </row>
    <row r="45" spans="2:19" s="2" customFormat="1" ht="24" hidden="1" x14ac:dyDescent="0.15">
      <c r="B45" s="705"/>
      <c r="C45" s="88" t="s">
        <v>129</v>
      </c>
      <c r="D45" s="88" t="s">
        <v>130</v>
      </c>
      <c r="E45" s="88" t="s">
        <v>43</v>
      </c>
      <c r="F45" s="88"/>
      <c r="G45" s="88" t="s">
        <v>48</v>
      </c>
      <c r="H45" s="90" t="s">
        <v>131</v>
      </c>
      <c r="I45" s="90" t="s">
        <v>26</v>
      </c>
      <c r="J45" s="90"/>
      <c r="K45" s="140">
        <v>7</v>
      </c>
      <c r="L45" s="140"/>
      <c r="M45" s="141">
        <v>42346</v>
      </c>
      <c r="N45" s="141"/>
      <c r="O45" s="140" t="s">
        <v>36</v>
      </c>
      <c r="P45" s="140"/>
      <c r="Q45" s="195">
        <v>1</v>
      </c>
      <c r="R45" s="163"/>
    </row>
    <row r="46" spans="2:19" s="2" customFormat="1" hidden="1" x14ac:dyDescent="0.15">
      <c r="B46" s="705"/>
      <c r="C46" s="736" t="s">
        <v>132</v>
      </c>
      <c r="D46" s="88" t="s">
        <v>133</v>
      </c>
      <c r="E46" s="88" t="s">
        <v>97</v>
      </c>
      <c r="F46" s="101" t="s">
        <v>47</v>
      </c>
      <c r="G46" s="89" t="s">
        <v>48</v>
      </c>
      <c r="H46" s="95" t="s">
        <v>134</v>
      </c>
      <c r="I46" s="95" t="s">
        <v>26</v>
      </c>
      <c r="J46" s="95">
        <v>2</v>
      </c>
      <c r="K46" s="169">
        <v>5</v>
      </c>
      <c r="L46" s="89"/>
      <c r="M46" s="89"/>
      <c r="N46" s="89"/>
      <c r="O46" s="163" t="s">
        <v>33</v>
      </c>
      <c r="P46" s="98" t="s">
        <v>135</v>
      </c>
      <c r="Q46" s="199">
        <v>1</v>
      </c>
      <c r="R46" s="202"/>
      <c r="S46" s="163"/>
    </row>
    <row r="47" spans="2:19" s="2" customFormat="1" hidden="1" x14ac:dyDescent="0.15">
      <c r="B47" s="705"/>
      <c r="C47" s="736"/>
      <c r="D47" s="88" t="s">
        <v>136</v>
      </c>
      <c r="E47" s="88" t="s">
        <v>97</v>
      </c>
      <c r="F47" s="88"/>
      <c r="G47" s="89"/>
      <c r="H47" s="90" t="s">
        <v>137</v>
      </c>
      <c r="I47" s="90" t="s">
        <v>26</v>
      </c>
      <c r="J47" s="90"/>
      <c r="K47" s="140">
        <v>3</v>
      </c>
      <c r="L47" s="140"/>
      <c r="M47" s="140"/>
      <c r="N47" s="140"/>
      <c r="O47" s="140" t="s">
        <v>91</v>
      </c>
      <c r="P47" s="140"/>
      <c r="Q47" s="195">
        <v>1</v>
      </c>
      <c r="R47" s="163"/>
    </row>
    <row r="48" spans="2:19" s="2" customFormat="1" hidden="1" x14ac:dyDescent="0.15">
      <c r="B48" s="706"/>
      <c r="C48" s="737"/>
      <c r="D48" s="91" t="s">
        <v>138</v>
      </c>
      <c r="E48" s="91" t="s">
        <v>97</v>
      </c>
      <c r="F48" s="91"/>
      <c r="G48" s="93"/>
      <c r="H48" s="94" t="s">
        <v>139</v>
      </c>
      <c r="I48" s="94" t="s">
        <v>26</v>
      </c>
      <c r="J48" s="94"/>
      <c r="K48" s="143">
        <v>2</v>
      </c>
      <c r="L48" s="143"/>
      <c r="M48" s="143"/>
      <c r="N48" s="143"/>
      <c r="O48" s="143" t="s">
        <v>91</v>
      </c>
      <c r="P48" s="143"/>
      <c r="Q48" s="203">
        <v>1</v>
      </c>
      <c r="R48" s="198"/>
    </row>
    <row r="49" spans="2:20" s="65" customFormat="1" ht="24" hidden="1" x14ac:dyDescent="0.15">
      <c r="B49" s="707"/>
      <c r="C49" s="736"/>
      <c r="D49" s="88" t="s">
        <v>140</v>
      </c>
      <c r="E49" s="88" t="s">
        <v>97</v>
      </c>
      <c r="F49" s="101" t="s">
        <v>47</v>
      </c>
      <c r="G49" s="106" t="s">
        <v>48</v>
      </c>
      <c r="H49" s="95" t="s">
        <v>141</v>
      </c>
      <c r="I49" s="95" t="s">
        <v>112</v>
      </c>
      <c r="J49" s="95">
        <v>2</v>
      </c>
      <c r="K49" s="145">
        <v>5</v>
      </c>
      <c r="L49" s="89"/>
      <c r="M49" s="89"/>
      <c r="N49" s="106"/>
      <c r="O49" s="89" t="s">
        <v>91</v>
      </c>
      <c r="P49" s="98" t="s">
        <v>142</v>
      </c>
      <c r="Q49" s="199">
        <v>1</v>
      </c>
      <c r="R49" s="200"/>
      <c r="S49" s="89"/>
    </row>
    <row r="50" spans="2:20" s="2" customFormat="1" ht="24" hidden="1" x14ac:dyDescent="0.15">
      <c r="B50" s="713"/>
      <c r="C50" s="741"/>
      <c r="D50" s="112" t="s">
        <v>143</v>
      </c>
      <c r="E50" s="112" t="s">
        <v>97</v>
      </c>
      <c r="F50" s="84"/>
      <c r="G50" s="126"/>
      <c r="H50" s="118" t="s">
        <v>144</v>
      </c>
      <c r="I50" s="118" t="s">
        <v>26</v>
      </c>
      <c r="J50" s="118"/>
      <c r="K50" s="174">
        <v>3</v>
      </c>
      <c r="L50" s="174"/>
      <c r="M50" s="174"/>
      <c r="N50" s="138"/>
      <c r="O50" s="174" t="s">
        <v>91</v>
      </c>
      <c r="P50" s="174"/>
      <c r="Q50" s="213">
        <v>1</v>
      </c>
      <c r="R50" s="214"/>
    </row>
    <row r="51" spans="2:20" s="2" customFormat="1" hidden="1" x14ac:dyDescent="0.15">
      <c r="B51" s="715"/>
      <c r="C51" s="742"/>
      <c r="D51" s="128" t="s">
        <v>145</v>
      </c>
      <c r="E51" s="127" t="s">
        <v>97</v>
      </c>
      <c r="F51" s="97"/>
      <c r="G51" s="127"/>
      <c r="H51" s="129" t="s">
        <v>69</v>
      </c>
      <c r="I51" s="129" t="s">
        <v>100</v>
      </c>
      <c r="J51" s="183">
        <v>3</v>
      </c>
      <c r="K51" s="184">
        <v>4</v>
      </c>
      <c r="L51" s="185"/>
      <c r="M51" s="185"/>
      <c r="N51" s="106"/>
      <c r="O51" s="186"/>
      <c r="P51" s="184" t="s">
        <v>146</v>
      </c>
      <c r="Q51" s="192"/>
      <c r="R51" s="220"/>
      <c r="S51" s="221"/>
    </row>
    <row r="52" spans="2:20" s="2" customFormat="1" hidden="1" x14ac:dyDescent="0.15">
      <c r="B52" s="704"/>
      <c r="C52" s="739"/>
      <c r="D52" s="84" t="s">
        <v>147</v>
      </c>
      <c r="E52" s="84" t="s">
        <v>97</v>
      </c>
      <c r="F52" s="88"/>
      <c r="G52" s="84"/>
      <c r="H52" s="130" t="s">
        <v>148</v>
      </c>
      <c r="I52" s="130" t="s">
        <v>26</v>
      </c>
      <c r="J52" s="130"/>
      <c r="K52" s="187">
        <v>5</v>
      </c>
      <c r="L52" s="187"/>
      <c r="M52" s="187"/>
      <c r="N52" s="188"/>
      <c r="O52" s="187"/>
      <c r="P52" s="187"/>
      <c r="Q52" s="222">
        <v>1</v>
      </c>
      <c r="R52" s="223"/>
    </row>
    <row r="53" spans="2:20" s="2" customFormat="1" ht="24" hidden="1" x14ac:dyDescent="0.15">
      <c r="B53" s="706"/>
      <c r="C53" s="737"/>
      <c r="D53" s="91" t="s">
        <v>149</v>
      </c>
      <c r="E53" s="91" t="s">
        <v>97</v>
      </c>
      <c r="F53" s="91"/>
      <c r="G53" s="89"/>
      <c r="H53" s="94" t="s">
        <v>150</v>
      </c>
      <c r="I53" s="94" t="s">
        <v>26</v>
      </c>
      <c r="J53" s="94"/>
      <c r="K53" s="143">
        <v>3</v>
      </c>
      <c r="L53" s="143"/>
      <c r="M53" s="143"/>
      <c r="N53" s="140"/>
      <c r="O53" s="143" t="s">
        <v>33</v>
      </c>
      <c r="P53" s="143"/>
      <c r="Q53" s="203">
        <v>1</v>
      </c>
      <c r="R53" s="198"/>
    </row>
    <row r="54" spans="2:20" hidden="1" x14ac:dyDescent="0.15">
      <c r="B54" s="716"/>
      <c r="C54" s="743"/>
      <c r="D54" s="132" t="s">
        <v>151</v>
      </c>
      <c r="E54" s="132" t="s">
        <v>97</v>
      </c>
      <c r="F54" s="101"/>
      <c r="G54" s="133"/>
      <c r="H54" s="134" t="s">
        <v>69</v>
      </c>
      <c r="I54" s="134" t="s">
        <v>70</v>
      </c>
      <c r="J54" s="131">
        <v>9</v>
      </c>
      <c r="K54" s="189">
        <v>3</v>
      </c>
      <c r="L54" s="190"/>
      <c r="M54" s="190"/>
      <c r="N54" s="106"/>
      <c r="O54" s="191"/>
      <c r="P54" s="191" t="s">
        <v>152</v>
      </c>
      <c r="Q54" s="224"/>
      <c r="R54" s="191"/>
    </row>
    <row r="55" spans="2:20" s="2" customFormat="1" hidden="1" x14ac:dyDescent="0.15">
      <c r="B55" s="705"/>
      <c r="C55" s="736"/>
      <c r="D55" s="88" t="s">
        <v>153</v>
      </c>
      <c r="E55" s="88" t="s">
        <v>97</v>
      </c>
      <c r="F55" s="135"/>
      <c r="G55" s="88"/>
      <c r="H55" s="98" t="s">
        <v>153</v>
      </c>
      <c r="I55" s="98" t="s">
        <v>100</v>
      </c>
      <c r="J55" s="95">
        <v>4</v>
      </c>
      <c r="K55" s="88">
        <v>6</v>
      </c>
      <c r="L55" s="148">
        <v>42562</v>
      </c>
      <c r="M55" s="148">
        <v>42567</v>
      </c>
      <c r="N55" s="106"/>
      <c r="O55" s="149" t="s">
        <v>101</v>
      </c>
      <c r="P55" s="98" t="s">
        <v>154</v>
      </c>
      <c r="Q55" s="225"/>
      <c r="R55" s="163"/>
      <c r="S55" s="163"/>
      <c r="T55" s="163"/>
    </row>
    <row r="56" spans="2:20" s="2" customFormat="1" hidden="1" x14ac:dyDescent="0.15">
      <c r="B56" s="713"/>
      <c r="C56" s="741"/>
      <c r="D56" s="112" t="s">
        <v>155</v>
      </c>
      <c r="E56" s="112" t="s">
        <v>97</v>
      </c>
      <c r="F56" s="91"/>
      <c r="G56" s="85"/>
      <c r="H56" s="118" t="s">
        <v>156</v>
      </c>
      <c r="I56" s="118" t="s">
        <v>26</v>
      </c>
      <c r="J56" s="118"/>
      <c r="K56" s="174">
        <v>5</v>
      </c>
      <c r="L56" s="174"/>
      <c r="M56" s="175">
        <v>42331</v>
      </c>
      <c r="N56" s="141"/>
      <c r="O56" s="174" t="s">
        <v>53</v>
      </c>
      <c r="P56" s="174"/>
      <c r="Q56" s="213">
        <v>1</v>
      </c>
      <c r="R56" s="214"/>
    </row>
    <row r="57" spans="2:20" s="2" customFormat="1" ht="24" hidden="1" x14ac:dyDescent="0.15">
      <c r="B57" s="714"/>
      <c r="C57" s="736"/>
      <c r="D57" s="760" t="s">
        <v>157</v>
      </c>
      <c r="E57" s="88" t="s">
        <v>97</v>
      </c>
      <c r="F57" s="101" t="s">
        <v>47</v>
      </c>
      <c r="G57" s="106"/>
      <c r="H57" s="95" t="s">
        <v>158</v>
      </c>
      <c r="I57" s="95" t="s">
        <v>112</v>
      </c>
      <c r="J57" s="95">
        <v>1</v>
      </c>
      <c r="K57" s="145">
        <v>2</v>
      </c>
      <c r="L57" s="147">
        <v>42403</v>
      </c>
      <c r="M57" s="147">
        <v>42403</v>
      </c>
      <c r="N57" s="106"/>
      <c r="O57" s="88" t="s">
        <v>91</v>
      </c>
      <c r="P57" s="98" t="s">
        <v>159</v>
      </c>
      <c r="Q57" s="199">
        <v>1</v>
      </c>
      <c r="R57" s="202"/>
      <c r="S57" s="163"/>
    </row>
    <row r="58" spans="2:20" s="2" customFormat="1" ht="24" hidden="1" x14ac:dyDescent="0.15">
      <c r="B58" s="714"/>
      <c r="C58" s="736"/>
      <c r="D58" s="760"/>
      <c r="E58" s="88" t="s">
        <v>97</v>
      </c>
      <c r="F58" s="101" t="s">
        <v>47</v>
      </c>
      <c r="G58" s="106"/>
      <c r="H58" s="95" t="s">
        <v>160</v>
      </c>
      <c r="I58" s="95" t="s">
        <v>112</v>
      </c>
      <c r="J58" s="95">
        <v>1</v>
      </c>
      <c r="K58" s="145">
        <v>1</v>
      </c>
      <c r="L58" s="147">
        <v>42404</v>
      </c>
      <c r="M58" s="147">
        <v>42404</v>
      </c>
      <c r="N58" s="106"/>
      <c r="O58" s="88" t="s">
        <v>91</v>
      </c>
      <c r="P58" s="98" t="s">
        <v>159</v>
      </c>
      <c r="Q58" s="199">
        <v>1</v>
      </c>
      <c r="R58" s="202"/>
      <c r="S58" s="163"/>
    </row>
    <row r="59" spans="2:20" s="2" customFormat="1" hidden="1" x14ac:dyDescent="0.15">
      <c r="B59" s="714"/>
      <c r="C59" s="736"/>
      <c r="D59" s="760"/>
      <c r="E59" s="88" t="s">
        <v>97</v>
      </c>
      <c r="F59" s="101" t="s">
        <v>47</v>
      </c>
      <c r="G59" s="106"/>
      <c r="H59" s="95" t="s">
        <v>161</v>
      </c>
      <c r="I59" s="95" t="s">
        <v>112</v>
      </c>
      <c r="J59" s="95">
        <v>1</v>
      </c>
      <c r="K59" s="145">
        <v>2</v>
      </c>
      <c r="L59" s="147">
        <v>42405</v>
      </c>
      <c r="M59" s="147">
        <v>42405</v>
      </c>
      <c r="N59" s="106"/>
      <c r="O59" s="88" t="s">
        <v>91</v>
      </c>
      <c r="P59" s="773" t="s">
        <v>162</v>
      </c>
      <c r="Q59" s="199">
        <v>1</v>
      </c>
      <c r="R59" s="202"/>
      <c r="S59" s="163"/>
    </row>
    <row r="60" spans="2:20" s="2" customFormat="1" hidden="1" x14ac:dyDescent="0.15">
      <c r="B60" s="714"/>
      <c r="C60" s="736"/>
      <c r="D60" s="760"/>
      <c r="E60" s="88" t="s">
        <v>97</v>
      </c>
      <c r="F60" s="101" t="s">
        <v>47</v>
      </c>
      <c r="G60" s="106"/>
      <c r="H60" s="95" t="s">
        <v>163</v>
      </c>
      <c r="I60" s="95" t="s">
        <v>112</v>
      </c>
      <c r="J60" s="95">
        <v>1</v>
      </c>
      <c r="K60" s="145">
        <v>2</v>
      </c>
      <c r="L60" s="147">
        <v>42411</v>
      </c>
      <c r="M60" s="147">
        <v>42411</v>
      </c>
      <c r="N60" s="106"/>
      <c r="O60" s="88" t="s">
        <v>91</v>
      </c>
      <c r="P60" s="773"/>
      <c r="Q60" s="199">
        <v>1</v>
      </c>
      <c r="R60" s="202"/>
      <c r="S60" s="163"/>
    </row>
    <row r="61" spans="2:20" s="2" customFormat="1" hidden="1" x14ac:dyDescent="0.15">
      <c r="B61" s="714"/>
      <c r="C61" s="736"/>
      <c r="D61" s="760"/>
      <c r="E61" s="88" t="s">
        <v>97</v>
      </c>
      <c r="F61" s="101" t="s">
        <v>47</v>
      </c>
      <c r="G61" s="106"/>
      <c r="H61" s="95" t="s">
        <v>164</v>
      </c>
      <c r="I61" s="95" t="s">
        <v>112</v>
      </c>
      <c r="J61" s="95">
        <v>1</v>
      </c>
      <c r="K61" s="145">
        <v>1</v>
      </c>
      <c r="L61" s="147">
        <v>42412</v>
      </c>
      <c r="M61" s="147">
        <v>42412</v>
      </c>
      <c r="N61" s="106"/>
      <c r="O61" s="88" t="s">
        <v>91</v>
      </c>
      <c r="P61" s="773"/>
      <c r="Q61" s="199">
        <v>1</v>
      </c>
      <c r="R61" s="202"/>
      <c r="S61" s="163"/>
    </row>
    <row r="62" spans="2:20" s="2" customFormat="1" hidden="1" x14ac:dyDescent="0.15">
      <c r="B62" s="714"/>
      <c r="C62" s="736"/>
      <c r="D62" s="760"/>
      <c r="E62" s="88" t="s">
        <v>97</v>
      </c>
      <c r="F62" s="101" t="s">
        <v>47</v>
      </c>
      <c r="G62" s="106" t="s">
        <v>48</v>
      </c>
      <c r="H62" s="95" t="s">
        <v>165</v>
      </c>
      <c r="I62" s="95" t="s">
        <v>100</v>
      </c>
      <c r="J62" s="95">
        <v>1</v>
      </c>
      <c r="K62" s="145">
        <v>1</v>
      </c>
      <c r="L62" s="148">
        <v>42415</v>
      </c>
      <c r="M62" s="148">
        <v>42415</v>
      </c>
      <c r="N62" s="106"/>
      <c r="O62" s="149" t="s">
        <v>91</v>
      </c>
      <c r="P62" s="773"/>
      <c r="Q62" s="225"/>
      <c r="R62" s="226" t="s">
        <v>166</v>
      </c>
    </row>
    <row r="63" spans="2:20" s="2" customFormat="1" hidden="1" x14ac:dyDescent="0.15">
      <c r="B63" s="713"/>
      <c r="C63" s="741" t="s">
        <v>167</v>
      </c>
      <c r="D63" s="741" t="s">
        <v>168</v>
      </c>
      <c r="E63" s="112" t="s">
        <v>43</v>
      </c>
      <c r="F63" s="112"/>
      <c r="G63" s="89"/>
      <c r="H63" s="118" t="s">
        <v>169</v>
      </c>
      <c r="I63" s="118" t="s">
        <v>26</v>
      </c>
      <c r="J63" s="118"/>
      <c r="K63" s="174">
        <v>5</v>
      </c>
      <c r="L63" s="174"/>
      <c r="M63" s="175">
        <v>42342</v>
      </c>
      <c r="N63" s="141"/>
      <c r="O63" s="174" t="s">
        <v>91</v>
      </c>
      <c r="P63" s="174"/>
      <c r="Q63" s="213">
        <v>1</v>
      </c>
      <c r="R63" s="214"/>
    </row>
    <row r="64" spans="2:20" s="65" customFormat="1" hidden="1" x14ac:dyDescent="0.15">
      <c r="B64" s="709"/>
      <c r="C64" s="736"/>
      <c r="D64" s="736"/>
      <c r="E64" s="88" t="s">
        <v>89</v>
      </c>
      <c r="F64" s="110" t="s">
        <v>47</v>
      </c>
      <c r="G64" s="106" t="s">
        <v>48</v>
      </c>
      <c r="H64" s="98" t="s">
        <v>170</v>
      </c>
      <c r="I64" s="95" t="s">
        <v>70</v>
      </c>
      <c r="J64" s="95">
        <v>2</v>
      </c>
      <c r="K64" s="169">
        <v>2</v>
      </c>
      <c r="L64" s="148">
        <v>42465</v>
      </c>
      <c r="M64" s="148">
        <v>42466</v>
      </c>
      <c r="N64" s="162"/>
      <c r="O64" s="149" t="s">
        <v>171</v>
      </c>
      <c r="P64" s="89"/>
      <c r="Q64" s="199">
        <v>1</v>
      </c>
      <c r="R64" s="200" t="s">
        <v>82</v>
      </c>
      <c r="S64" s="89"/>
    </row>
    <row r="65" spans="2:19" s="65" customFormat="1" hidden="1" x14ac:dyDescent="0.15">
      <c r="B65" s="709"/>
      <c r="C65" s="736"/>
      <c r="D65" s="736"/>
      <c r="E65" s="88" t="s">
        <v>89</v>
      </c>
      <c r="F65" s="110"/>
      <c r="G65" s="114"/>
      <c r="H65" s="98" t="s">
        <v>172</v>
      </c>
      <c r="I65" s="95" t="s">
        <v>70</v>
      </c>
      <c r="J65" s="95">
        <v>2</v>
      </c>
      <c r="K65" s="169">
        <v>1</v>
      </c>
      <c r="L65" s="148">
        <v>42467</v>
      </c>
      <c r="M65" s="148">
        <v>42467</v>
      </c>
      <c r="N65" s="266"/>
      <c r="O65" s="149" t="s">
        <v>171</v>
      </c>
      <c r="P65" s="89"/>
      <c r="Q65" s="199">
        <v>1</v>
      </c>
      <c r="R65" s="200" t="s">
        <v>173</v>
      </c>
      <c r="S65" s="89"/>
    </row>
    <row r="66" spans="2:19" s="65" customFormat="1" hidden="1" x14ac:dyDescent="0.15">
      <c r="B66" s="707"/>
      <c r="C66" s="739"/>
      <c r="D66" s="84" t="s">
        <v>174</v>
      </c>
      <c r="E66" s="84" t="s">
        <v>25</v>
      </c>
      <c r="F66" s="101" t="s">
        <v>47</v>
      </c>
      <c r="G66" s="114"/>
      <c r="H66" s="84" t="s">
        <v>174</v>
      </c>
      <c r="I66" s="83" t="s">
        <v>26</v>
      </c>
      <c r="J66" s="83">
        <v>1</v>
      </c>
      <c r="K66" s="267">
        <v>5</v>
      </c>
      <c r="L66" s="84"/>
      <c r="M66" s="173"/>
      <c r="N66" s="171"/>
      <c r="O66" s="84" t="s">
        <v>33</v>
      </c>
      <c r="P66" s="84"/>
      <c r="Q66" s="318">
        <v>1</v>
      </c>
      <c r="R66" s="260" t="s">
        <v>175</v>
      </c>
      <c r="S66" s="89"/>
    </row>
    <row r="67" spans="2:19" s="65" customFormat="1" hidden="1" x14ac:dyDescent="0.15">
      <c r="B67" s="707"/>
      <c r="C67" s="736"/>
      <c r="D67" s="227" t="s">
        <v>176</v>
      </c>
      <c r="E67" s="227" t="s">
        <v>43</v>
      </c>
      <c r="F67" s="101"/>
      <c r="G67" s="228"/>
      <c r="H67" s="229" t="s">
        <v>177</v>
      </c>
      <c r="I67" s="229" t="s">
        <v>100</v>
      </c>
      <c r="J67" s="229">
        <v>9</v>
      </c>
      <c r="K67" s="101">
        <v>5</v>
      </c>
      <c r="L67" s="227"/>
      <c r="M67" s="227"/>
      <c r="N67" s="228"/>
      <c r="O67" s="227"/>
      <c r="P67" s="227" t="s">
        <v>178</v>
      </c>
      <c r="Q67" s="319"/>
      <c r="R67" s="227" t="s">
        <v>179</v>
      </c>
    </row>
    <row r="68" spans="2:19" s="2" customFormat="1" ht="24" hidden="1" x14ac:dyDescent="0.15">
      <c r="B68" s="704"/>
      <c r="C68" s="739" t="s">
        <v>180</v>
      </c>
      <c r="D68" s="84" t="s">
        <v>181</v>
      </c>
      <c r="E68" s="84" t="s">
        <v>43</v>
      </c>
      <c r="F68" s="84"/>
      <c r="G68" s="84"/>
      <c r="H68" s="86" t="s">
        <v>182</v>
      </c>
      <c r="I68" s="86" t="s">
        <v>26</v>
      </c>
      <c r="J68" s="86"/>
      <c r="K68" s="138">
        <v>10</v>
      </c>
      <c r="L68" s="138"/>
      <c r="M68" s="138"/>
      <c r="N68" s="138"/>
      <c r="O68" s="138" t="s">
        <v>91</v>
      </c>
      <c r="P68" s="138"/>
      <c r="Q68" s="201">
        <v>1</v>
      </c>
      <c r="R68" s="194"/>
    </row>
    <row r="69" spans="2:19" s="2" customFormat="1" ht="24" hidden="1" x14ac:dyDescent="0.15">
      <c r="B69" s="706"/>
      <c r="C69" s="737"/>
      <c r="D69" s="91" t="s">
        <v>183</v>
      </c>
      <c r="E69" s="91" t="s">
        <v>89</v>
      </c>
      <c r="F69" s="91"/>
      <c r="G69" s="91" t="s">
        <v>48</v>
      </c>
      <c r="H69" s="230" t="s">
        <v>184</v>
      </c>
      <c r="I69" s="230" t="s">
        <v>26</v>
      </c>
      <c r="J69" s="230"/>
      <c r="K69" s="268">
        <v>2</v>
      </c>
      <c r="L69" s="268"/>
      <c r="M69" s="268"/>
      <c r="N69" s="269"/>
      <c r="O69" s="268" t="s">
        <v>91</v>
      </c>
      <c r="P69" s="268" t="s">
        <v>185</v>
      </c>
      <c r="Q69" s="320">
        <v>1</v>
      </c>
      <c r="R69" s="198"/>
    </row>
    <row r="70" spans="2:19" s="65" customFormat="1" ht="36" hidden="1" x14ac:dyDescent="0.15">
      <c r="B70" s="707"/>
      <c r="C70" s="95" t="s">
        <v>186</v>
      </c>
      <c r="D70" s="95" t="s">
        <v>186</v>
      </c>
      <c r="E70" s="95" t="s">
        <v>25</v>
      </c>
      <c r="F70" s="81" t="s">
        <v>47</v>
      </c>
      <c r="G70" s="89" t="s">
        <v>48</v>
      </c>
      <c r="H70" s="95" t="s">
        <v>186</v>
      </c>
      <c r="I70" s="95" t="s">
        <v>112</v>
      </c>
      <c r="J70" s="95">
        <v>2</v>
      </c>
      <c r="K70" s="169">
        <v>3</v>
      </c>
      <c r="L70" s="148">
        <v>42469</v>
      </c>
      <c r="M70" s="148">
        <v>42472</v>
      </c>
      <c r="N70" s="97"/>
      <c r="O70" s="149" t="s">
        <v>36</v>
      </c>
      <c r="P70" s="88"/>
      <c r="Q70" s="209">
        <v>1</v>
      </c>
      <c r="R70" s="200" t="s">
        <v>82</v>
      </c>
      <c r="S70" s="89"/>
    </row>
    <row r="71" spans="2:19" s="2" customFormat="1" hidden="1" x14ac:dyDescent="0.15">
      <c r="B71" s="717" t="s">
        <v>187</v>
      </c>
      <c r="C71" s="739" t="s">
        <v>188</v>
      </c>
      <c r="D71" s="739" t="s">
        <v>189</v>
      </c>
      <c r="E71" s="84" t="s">
        <v>43</v>
      </c>
      <c r="F71" s="84"/>
      <c r="G71" s="85"/>
      <c r="H71" s="83" t="s">
        <v>190</v>
      </c>
      <c r="I71" s="83" t="s">
        <v>26</v>
      </c>
      <c r="J71" s="83">
        <v>1</v>
      </c>
      <c r="K71" s="84">
        <f>10+0.5</f>
        <v>10.5</v>
      </c>
      <c r="L71" s="84"/>
      <c r="M71" s="84"/>
      <c r="N71" s="88"/>
      <c r="O71" s="84" t="s">
        <v>53</v>
      </c>
      <c r="P71" s="84" t="s">
        <v>191</v>
      </c>
      <c r="Q71" s="318">
        <v>1</v>
      </c>
      <c r="R71" s="305" t="s">
        <v>192</v>
      </c>
      <c r="S71" s="163"/>
    </row>
    <row r="72" spans="2:19" s="2" customFormat="1" hidden="1" x14ac:dyDescent="0.15">
      <c r="B72" s="707"/>
      <c r="C72" s="736"/>
      <c r="D72" s="736"/>
      <c r="E72" s="88" t="s">
        <v>43</v>
      </c>
      <c r="F72" s="88"/>
      <c r="G72" s="89"/>
      <c r="H72" s="90" t="s">
        <v>193</v>
      </c>
      <c r="I72" s="90" t="s">
        <v>26</v>
      </c>
      <c r="J72" s="90"/>
      <c r="K72" s="140">
        <v>1</v>
      </c>
      <c r="L72" s="140"/>
      <c r="M72" s="140"/>
      <c r="N72" s="140"/>
      <c r="O72" s="140" t="s">
        <v>53</v>
      </c>
      <c r="P72" s="140"/>
      <c r="Q72" s="195">
        <v>1</v>
      </c>
      <c r="R72" s="163"/>
    </row>
    <row r="73" spans="2:19" s="2" customFormat="1" hidden="1" x14ac:dyDescent="0.15">
      <c r="B73" s="707"/>
      <c r="C73" s="736"/>
      <c r="D73" s="736"/>
      <c r="E73" s="88" t="s">
        <v>43</v>
      </c>
      <c r="F73" s="88"/>
      <c r="G73" s="89"/>
      <c r="H73" s="90" t="s">
        <v>194</v>
      </c>
      <c r="I73" s="90" t="s">
        <v>26</v>
      </c>
      <c r="J73" s="90"/>
      <c r="K73" s="140">
        <v>1</v>
      </c>
      <c r="L73" s="140"/>
      <c r="M73" s="140"/>
      <c r="N73" s="140"/>
      <c r="O73" s="140" t="s">
        <v>53</v>
      </c>
      <c r="P73" s="140"/>
      <c r="Q73" s="195">
        <v>1</v>
      </c>
      <c r="R73" s="163"/>
    </row>
    <row r="74" spans="2:19" s="2" customFormat="1" hidden="1" x14ac:dyDescent="0.15">
      <c r="B74" s="707"/>
      <c r="C74" s="736"/>
      <c r="D74" s="736"/>
      <c r="E74" s="88" t="s">
        <v>43</v>
      </c>
      <c r="F74" s="88"/>
      <c r="G74" s="89"/>
      <c r="H74" s="90" t="s">
        <v>195</v>
      </c>
      <c r="I74" s="90" t="s">
        <v>26</v>
      </c>
      <c r="J74" s="90"/>
      <c r="K74" s="140">
        <v>1</v>
      </c>
      <c r="L74" s="140"/>
      <c r="M74" s="140"/>
      <c r="N74" s="140"/>
      <c r="O74" s="140" t="s">
        <v>53</v>
      </c>
      <c r="P74" s="140"/>
      <c r="Q74" s="195">
        <v>1</v>
      </c>
      <c r="R74" s="163"/>
    </row>
    <row r="75" spans="2:19" s="2" customFormat="1" hidden="1" x14ac:dyDescent="0.15">
      <c r="B75" s="712"/>
      <c r="C75" s="737"/>
      <c r="D75" s="737"/>
      <c r="E75" s="91" t="s">
        <v>43</v>
      </c>
      <c r="F75" s="88"/>
      <c r="G75" s="93"/>
      <c r="H75" s="94" t="s">
        <v>196</v>
      </c>
      <c r="I75" s="94" t="s">
        <v>26</v>
      </c>
      <c r="J75" s="94"/>
      <c r="K75" s="143">
        <v>5</v>
      </c>
      <c r="L75" s="143"/>
      <c r="M75" s="143"/>
      <c r="N75" s="140"/>
      <c r="O75" s="143" t="s">
        <v>36</v>
      </c>
      <c r="P75" s="94" t="s">
        <v>197</v>
      </c>
      <c r="Q75" s="203">
        <v>1</v>
      </c>
      <c r="R75" s="198"/>
    </row>
    <row r="76" spans="2:19" s="2" customFormat="1" hidden="1" x14ac:dyDescent="0.15">
      <c r="B76" s="707"/>
      <c r="C76" s="736"/>
      <c r="D76" s="736"/>
      <c r="E76" s="88" t="s">
        <v>43</v>
      </c>
      <c r="F76" s="105"/>
      <c r="G76" s="88"/>
      <c r="H76" s="181" t="s">
        <v>198</v>
      </c>
      <c r="I76" s="95" t="s">
        <v>100</v>
      </c>
      <c r="J76" s="95">
        <v>3</v>
      </c>
      <c r="K76" s="149">
        <v>5</v>
      </c>
      <c r="L76" s="148">
        <v>42523</v>
      </c>
      <c r="M76" s="148">
        <v>42529</v>
      </c>
      <c r="N76" s="266"/>
      <c r="O76" s="149" t="s">
        <v>101</v>
      </c>
      <c r="P76" s="163"/>
      <c r="Q76" s="321"/>
      <c r="R76" s="163" t="s">
        <v>82</v>
      </c>
    </row>
    <row r="77" spans="2:19" s="2" customFormat="1" ht="24" hidden="1" x14ac:dyDescent="0.15">
      <c r="B77" s="717"/>
      <c r="C77" s="739" t="s">
        <v>199</v>
      </c>
      <c r="D77" s="231" t="s">
        <v>200</v>
      </c>
      <c r="E77" s="83" t="s">
        <v>46</v>
      </c>
      <c r="F77" s="95"/>
      <c r="G77" s="84"/>
      <c r="H77" s="83" t="s">
        <v>201</v>
      </c>
      <c r="I77" s="83" t="s">
        <v>26</v>
      </c>
      <c r="J77" s="83">
        <v>1</v>
      </c>
      <c r="K77" s="84">
        <v>5</v>
      </c>
      <c r="L77" s="173">
        <v>42364</v>
      </c>
      <c r="M77" s="173">
        <v>42369</v>
      </c>
      <c r="N77" s="89"/>
      <c r="O77" s="84" t="s">
        <v>101</v>
      </c>
      <c r="P77" s="270" t="s">
        <v>202</v>
      </c>
      <c r="Q77" s="322">
        <v>1</v>
      </c>
      <c r="R77" s="323" t="s">
        <v>203</v>
      </c>
      <c r="S77" s="163"/>
    </row>
    <row r="78" spans="2:19" s="2" customFormat="1" ht="24" hidden="1" x14ac:dyDescent="0.15">
      <c r="B78" s="707"/>
      <c r="C78" s="736"/>
      <c r="D78" s="170" t="s">
        <v>204</v>
      </c>
      <c r="E78" s="95" t="s">
        <v>46</v>
      </c>
      <c r="F78" s="95"/>
      <c r="G78" s="88"/>
      <c r="H78" s="95" t="s">
        <v>205</v>
      </c>
      <c r="I78" s="95" t="s">
        <v>26</v>
      </c>
      <c r="J78" s="95">
        <v>1</v>
      </c>
      <c r="K78" s="88">
        <v>5</v>
      </c>
      <c r="L78" s="147">
        <v>42380</v>
      </c>
      <c r="M78" s="147">
        <v>42384</v>
      </c>
      <c r="N78" s="89"/>
      <c r="O78" s="88" t="s">
        <v>101</v>
      </c>
      <c r="P78" s="181" t="s">
        <v>202</v>
      </c>
      <c r="Q78" s="199">
        <v>1</v>
      </c>
      <c r="R78" s="202" t="s">
        <v>203</v>
      </c>
      <c r="S78" s="163"/>
    </row>
    <row r="79" spans="2:19" s="2" customFormat="1" ht="24" hidden="1" x14ac:dyDescent="0.15">
      <c r="B79" s="707"/>
      <c r="C79" s="736"/>
      <c r="D79" s="170" t="s">
        <v>206</v>
      </c>
      <c r="E79" s="95" t="s">
        <v>46</v>
      </c>
      <c r="F79" s="95"/>
      <c r="G79" s="88"/>
      <c r="H79" s="95" t="s">
        <v>207</v>
      </c>
      <c r="I79" s="95" t="s">
        <v>26</v>
      </c>
      <c r="J79" s="95">
        <v>1</v>
      </c>
      <c r="K79" s="88">
        <v>5</v>
      </c>
      <c r="L79" s="147">
        <v>42373</v>
      </c>
      <c r="M79" s="166">
        <v>42377</v>
      </c>
      <c r="N79" s="89"/>
      <c r="O79" s="88" t="s">
        <v>101</v>
      </c>
      <c r="P79" s="181" t="s">
        <v>202</v>
      </c>
      <c r="Q79" s="199">
        <v>1</v>
      </c>
      <c r="R79" s="202" t="s">
        <v>203</v>
      </c>
      <c r="S79" s="163"/>
    </row>
    <row r="80" spans="2:19" s="2" customFormat="1" ht="24" hidden="1" x14ac:dyDescent="0.15">
      <c r="B80" s="712"/>
      <c r="C80" s="737"/>
      <c r="D80" s="232" t="s">
        <v>208</v>
      </c>
      <c r="E80" s="92" t="s">
        <v>46</v>
      </c>
      <c r="F80" s="92" t="s">
        <v>47</v>
      </c>
      <c r="G80" s="88"/>
      <c r="H80" s="233" t="s">
        <v>209</v>
      </c>
      <c r="I80" s="92" t="s">
        <v>26</v>
      </c>
      <c r="J80" s="92">
        <v>1</v>
      </c>
      <c r="K80" s="91">
        <v>5</v>
      </c>
      <c r="L80" s="159">
        <v>42387</v>
      </c>
      <c r="M80" s="159">
        <v>42391</v>
      </c>
      <c r="N80" s="89"/>
      <c r="O80" s="91" t="s">
        <v>101</v>
      </c>
      <c r="P80" s="271"/>
      <c r="Q80" s="324">
        <v>1</v>
      </c>
      <c r="R80" s="208" t="s">
        <v>203</v>
      </c>
      <c r="S80" s="163"/>
    </row>
    <row r="81" spans="2:19" s="65" customFormat="1" ht="24" hidden="1" x14ac:dyDescent="0.15">
      <c r="B81" s="712"/>
      <c r="C81" s="737"/>
      <c r="D81" s="92" t="s">
        <v>210</v>
      </c>
      <c r="E81" s="92" t="s">
        <v>46</v>
      </c>
      <c r="F81" s="96"/>
      <c r="G81" s="105" t="s">
        <v>48</v>
      </c>
      <c r="H81" s="92" t="s">
        <v>211</v>
      </c>
      <c r="I81" s="92" t="s">
        <v>100</v>
      </c>
      <c r="J81" s="92">
        <v>9</v>
      </c>
      <c r="K81" s="272">
        <v>5</v>
      </c>
      <c r="L81" s="91"/>
      <c r="M81" s="93"/>
      <c r="N81" s="106"/>
      <c r="O81" s="93"/>
      <c r="P81" s="273"/>
      <c r="Q81" s="325"/>
      <c r="R81" s="93" t="s">
        <v>203</v>
      </c>
    </row>
    <row r="82" spans="2:19" s="2" customFormat="1" ht="24" hidden="1" x14ac:dyDescent="0.15">
      <c r="B82" s="707"/>
      <c r="C82" s="736"/>
      <c r="D82" s="95" t="s">
        <v>212</v>
      </c>
      <c r="E82" s="95" t="s">
        <v>46</v>
      </c>
      <c r="F82" s="234" t="s">
        <v>47</v>
      </c>
      <c r="G82" s="88" t="s">
        <v>48</v>
      </c>
      <c r="H82" s="95" t="s">
        <v>213</v>
      </c>
      <c r="I82" s="95" t="s">
        <v>214</v>
      </c>
      <c r="J82" s="95">
        <v>2</v>
      </c>
      <c r="K82" s="88">
        <v>2</v>
      </c>
      <c r="L82" s="148">
        <v>42472</v>
      </c>
      <c r="M82" s="148">
        <v>42472</v>
      </c>
      <c r="N82" s="106"/>
      <c r="O82" s="274" t="s">
        <v>71</v>
      </c>
      <c r="P82" s="181"/>
      <c r="Q82" s="199">
        <v>1</v>
      </c>
      <c r="R82" s="202" t="s">
        <v>203</v>
      </c>
      <c r="S82" s="163"/>
    </row>
    <row r="83" spans="2:19" s="2" customFormat="1" hidden="1" x14ac:dyDescent="0.15">
      <c r="B83" s="717"/>
      <c r="C83" s="739"/>
      <c r="D83" s="84" t="s">
        <v>215</v>
      </c>
      <c r="E83" s="84" t="s">
        <v>216</v>
      </c>
      <c r="F83" s="235" t="s">
        <v>47</v>
      </c>
      <c r="G83" s="84"/>
      <c r="H83" s="236" t="s">
        <v>215</v>
      </c>
      <c r="I83" s="83" t="s">
        <v>112</v>
      </c>
      <c r="J83" s="83">
        <v>1</v>
      </c>
      <c r="K83" s="267">
        <v>4</v>
      </c>
      <c r="L83" s="173">
        <v>42448</v>
      </c>
      <c r="M83" s="173">
        <v>42452</v>
      </c>
      <c r="N83" s="109"/>
      <c r="O83" s="84" t="s">
        <v>80</v>
      </c>
      <c r="P83" s="194"/>
      <c r="Q83" s="322">
        <v>1</v>
      </c>
      <c r="R83" s="323" t="s">
        <v>82</v>
      </c>
      <c r="S83" s="163">
        <f t="shared" ref="S83:S84" si="0">K83*(1-Q83)</f>
        <v>0</v>
      </c>
    </row>
    <row r="84" spans="2:19" s="2" customFormat="1" hidden="1" x14ac:dyDescent="0.15">
      <c r="B84" s="707"/>
      <c r="C84" s="736"/>
      <c r="D84" s="88" t="s">
        <v>217</v>
      </c>
      <c r="E84" s="88" t="s">
        <v>216</v>
      </c>
      <c r="F84" s="81" t="s">
        <v>47</v>
      </c>
      <c r="G84" s="88"/>
      <c r="H84" s="237" t="s">
        <v>217</v>
      </c>
      <c r="I84" s="95" t="s">
        <v>70</v>
      </c>
      <c r="J84" s="95">
        <v>1</v>
      </c>
      <c r="K84" s="101">
        <v>4</v>
      </c>
      <c r="L84" s="147">
        <v>42453</v>
      </c>
      <c r="M84" s="147">
        <v>42457</v>
      </c>
      <c r="N84" s="106"/>
      <c r="O84" s="88" t="s">
        <v>80</v>
      </c>
      <c r="P84" s="89"/>
      <c r="Q84" s="199">
        <v>1</v>
      </c>
      <c r="R84" s="202" t="s">
        <v>82</v>
      </c>
      <c r="S84" s="163">
        <f t="shared" si="0"/>
        <v>0</v>
      </c>
    </row>
    <row r="85" spans="2:19" s="2" customFormat="1" ht="24" hidden="1" x14ac:dyDescent="0.15">
      <c r="B85" s="717"/>
      <c r="C85" s="741"/>
      <c r="D85" s="238" t="s">
        <v>218</v>
      </c>
      <c r="E85" s="238" t="s">
        <v>25</v>
      </c>
      <c r="F85" s="238"/>
      <c r="G85" s="239"/>
      <c r="H85" s="240" t="s">
        <v>219</v>
      </c>
      <c r="I85" s="240" t="s">
        <v>100</v>
      </c>
      <c r="J85" s="240"/>
      <c r="K85" s="239">
        <v>5</v>
      </c>
      <c r="L85" s="239"/>
      <c r="M85" s="239"/>
      <c r="N85" s="239"/>
      <c r="O85" s="239" t="s">
        <v>53</v>
      </c>
      <c r="P85" s="239" t="s">
        <v>220</v>
      </c>
      <c r="Q85" s="326">
        <v>1</v>
      </c>
      <c r="R85" s="327"/>
    </row>
    <row r="86" spans="2:19" s="2" customFormat="1" ht="24" hidden="1" x14ac:dyDescent="0.15">
      <c r="B86" s="712"/>
      <c r="C86" s="741"/>
      <c r="D86" s="241" t="s">
        <v>221</v>
      </c>
      <c r="E86" s="241" t="s">
        <v>25</v>
      </c>
      <c r="F86" s="241"/>
      <c r="G86" s="242"/>
      <c r="H86" s="243" t="s">
        <v>222</v>
      </c>
      <c r="I86" s="243" t="s">
        <v>100</v>
      </c>
      <c r="J86" s="243"/>
      <c r="K86" s="242">
        <v>3</v>
      </c>
      <c r="L86" s="242"/>
      <c r="M86" s="242"/>
      <c r="N86" s="242"/>
      <c r="O86" s="242" t="s">
        <v>53</v>
      </c>
      <c r="P86" s="242" t="s">
        <v>220</v>
      </c>
      <c r="Q86" s="328">
        <v>1</v>
      </c>
      <c r="R86" s="329"/>
    </row>
    <row r="87" spans="2:19" s="2" customFormat="1" hidden="1" x14ac:dyDescent="0.15">
      <c r="B87" s="712"/>
      <c r="C87" s="737"/>
      <c r="D87" s="91" t="s">
        <v>223</v>
      </c>
      <c r="E87" s="91" t="s">
        <v>25</v>
      </c>
      <c r="F87" s="91"/>
      <c r="G87" s="93"/>
      <c r="H87" s="94" t="s">
        <v>224</v>
      </c>
      <c r="I87" s="94" t="s">
        <v>26</v>
      </c>
      <c r="J87" s="94"/>
      <c r="K87" s="143">
        <v>5</v>
      </c>
      <c r="L87" s="143"/>
      <c r="M87" s="144">
        <v>42331</v>
      </c>
      <c r="N87" s="144"/>
      <c r="O87" s="143" t="s">
        <v>91</v>
      </c>
      <c r="P87" s="143"/>
      <c r="Q87" s="203">
        <v>1</v>
      </c>
      <c r="R87" s="198"/>
    </row>
    <row r="88" spans="2:19" s="2" customFormat="1" hidden="1" x14ac:dyDescent="0.15">
      <c r="B88" s="707"/>
      <c r="C88" s="737"/>
      <c r="D88" s="244" t="s">
        <v>223</v>
      </c>
      <c r="E88" s="91" t="s">
        <v>25</v>
      </c>
      <c r="F88" s="88" t="s">
        <v>47</v>
      </c>
      <c r="G88" s="89"/>
      <c r="H88" s="92" t="s">
        <v>225</v>
      </c>
      <c r="I88" s="92" t="s">
        <v>26</v>
      </c>
      <c r="J88" s="92">
        <v>1</v>
      </c>
      <c r="K88" s="93">
        <v>4</v>
      </c>
      <c r="L88" s="159">
        <v>42397</v>
      </c>
      <c r="M88" s="159">
        <v>42402</v>
      </c>
      <c r="N88" s="89"/>
      <c r="O88" s="275" t="s">
        <v>91</v>
      </c>
      <c r="P88" s="93"/>
      <c r="Q88" s="324">
        <v>1</v>
      </c>
      <c r="R88" s="208"/>
      <c r="S88" s="163"/>
    </row>
    <row r="89" spans="2:19" s="2" customFormat="1" hidden="1" x14ac:dyDescent="0.15">
      <c r="B89" s="718"/>
      <c r="C89" s="737"/>
      <c r="D89" s="737" t="s">
        <v>226</v>
      </c>
      <c r="E89" s="91" t="s">
        <v>216</v>
      </c>
      <c r="F89" s="108"/>
      <c r="G89" s="245"/>
      <c r="H89" s="92" t="s">
        <v>227</v>
      </c>
      <c r="I89" s="92" t="s">
        <v>70</v>
      </c>
      <c r="J89" s="92">
        <v>2</v>
      </c>
      <c r="K89" s="91">
        <v>3</v>
      </c>
      <c r="L89" s="276">
        <v>42465</v>
      </c>
      <c r="M89" s="276">
        <v>42468</v>
      </c>
      <c r="N89" s="97"/>
      <c r="O89" s="277" t="s">
        <v>228</v>
      </c>
      <c r="P89" s="198" t="s">
        <v>229</v>
      </c>
      <c r="Q89" s="330">
        <v>1</v>
      </c>
      <c r="R89" s="331" t="s">
        <v>230</v>
      </c>
      <c r="S89" s="163"/>
    </row>
    <row r="90" spans="2:19" s="2" customFormat="1" hidden="1" x14ac:dyDescent="0.15">
      <c r="B90" s="707"/>
      <c r="C90" s="736"/>
      <c r="D90" s="736"/>
      <c r="E90" s="88" t="s">
        <v>216</v>
      </c>
      <c r="F90" s="97"/>
      <c r="G90" s="89"/>
      <c r="H90" s="95" t="s">
        <v>231</v>
      </c>
      <c r="I90" s="95" t="s">
        <v>70</v>
      </c>
      <c r="J90" s="95">
        <v>2</v>
      </c>
      <c r="K90" s="89">
        <v>5</v>
      </c>
      <c r="L90" s="148">
        <v>42469</v>
      </c>
      <c r="M90" s="148">
        <v>42474</v>
      </c>
      <c r="N90" s="106"/>
      <c r="O90" s="278" t="s">
        <v>228</v>
      </c>
      <c r="P90" s="88" t="s">
        <v>232</v>
      </c>
      <c r="Q90" s="199">
        <v>1</v>
      </c>
      <c r="R90" s="202"/>
      <c r="S90" s="163"/>
    </row>
    <row r="91" spans="2:19" s="2" customFormat="1" hidden="1" x14ac:dyDescent="0.15">
      <c r="B91" s="707"/>
      <c r="C91" s="736"/>
      <c r="D91" s="736"/>
      <c r="E91" s="88" t="s">
        <v>216</v>
      </c>
      <c r="F91" s="97"/>
      <c r="G91" s="89"/>
      <c r="H91" s="95" t="s">
        <v>233</v>
      </c>
      <c r="I91" s="95" t="s">
        <v>70</v>
      </c>
      <c r="J91" s="95">
        <v>2</v>
      </c>
      <c r="K91" s="89">
        <v>4</v>
      </c>
      <c r="L91" s="148">
        <v>42475</v>
      </c>
      <c r="M91" s="148">
        <v>42479</v>
      </c>
      <c r="N91" s="106"/>
      <c r="O91" s="278" t="s">
        <v>228</v>
      </c>
      <c r="P91" s="89"/>
      <c r="Q91" s="199">
        <v>1</v>
      </c>
      <c r="R91" s="202"/>
      <c r="S91" s="163"/>
    </row>
    <row r="92" spans="2:19" s="2" customFormat="1" hidden="1" x14ac:dyDescent="0.15">
      <c r="B92" s="719"/>
      <c r="C92" s="741" t="s">
        <v>234</v>
      </c>
      <c r="D92" s="741" t="s">
        <v>235</v>
      </c>
      <c r="E92" s="112" t="s">
        <v>65</v>
      </c>
      <c r="F92" s="88"/>
      <c r="G92" s="112"/>
      <c r="H92" s="246" t="s">
        <v>236</v>
      </c>
      <c r="I92" s="246" t="s">
        <v>26</v>
      </c>
      <c r="J92" s="246"/>
      <c r="K92" s="279">
        <f>5+3</f>
        <v>8</v>
      </c>
      <c r="L92" s="279"/>
      <c r="M92" s="280">
        <v>42349</v>
      </c>
      <c r="N92" s="281"/>
      <c r="O92" s="279" t="s">
        <v>36</v>
      </c>
      <c r="P92" s="279"/>
      <c r="Q92" s="332">
        <v>1</v>
      </c>
      <c r="R92" s="214"/>
    </row>
    <row r="93" spans="2:19" s="2" customFormat="1" hidden="1" x14ac:dyDescent="0.15">
      <c r="B93" s="707"/>
      <c r="C93" s="736"/>
      <c r="D93" s="736"/>
      <c r="E93" s="88" t="s">
        <v>65</v>
      </c>
      <c r="F93" s="105"/>
      <c r="G93" s="88" t="s">
        <v>48</v>
      </c>
      <c r="H93" s="95" t="s">
        <v>237</v>
      </c>
      <c r="I93" s="95" t="s">
        <v>70</v>
      </c>
      <c r="J93" s="95">
        <v>2</v>
      </c>
      <c r="K93" s="88">
        <v>1.5</v>
      </c>
      <c r="L93" s="148">
        <v>42480</v>
      </c>
      <c r="M93" s="148">
        <v>42481</v>
      </c>
      <c r="N93" s="171"/>
      <c r="O93" s="149" t="s">
        <v>36</v>
      </c>
      <c r="P93" s="88" t="s">
        <v>238</v>
      </c>
      <c r="Q93" s="209">
        <v>1</v>
      </c>
      <c r="R93" s="333" t="s">
        <v>82</v>
      </c>
      <c r="S93" s="163"/>
    </row>
    <row r="94" spans="2:19" s="65" customFormat="1" hidden="1" x14ac:dyDescent="0.15">
      <c r="B94" s="720"/>
      <c r="C94" s="739"/>
      <c r="D94" s="739"/>
      <c r="E94" s="84" t="s">
        <v>25</v>
      </c>
      <c r="F94" s="110" t="s">
        <v>47</v>
      </c>
      <c r="G94" s="135" t="s">
        <v>48</v>
      </c>
      <c r="H94" s="247" t="s">
        <v>239</v>
      </c>
      <c r="I94" s="83" t="s">
        <v>70</v>
      </c>
      <c r="J94" s="83">
        <v>2</v>
      </c>
      <c r="K94" s="282">
        <v>1.5</v>
      </c>
      <c r="L94" s="157"/>
      <c r="M94" s="157"/>
      <c r="N94" s="162"/>
      <c r="O94" s="158" t="s">
        <v>36</v>
      </c>
      <c r="P94" s="85"/>
      <c r="Q94" s="322">
        <v>1</v>
      </c>
      <c r="R94" s="260" t="s">
        <v>82</v>
      </c>
      <c r="S94" s="89"/>
    </row>
    <row r="95" spans="2:19" s="2" customFormat="1" hidden="1" x14ac:dyDescent="0.15">
      <c r="B95" s="719"/>
      <c r="C95" s="741"/>
      <c r="D95" s="741" t="s">
        <v>240</v>
      </c>
      <c r="E95" s="112" t="s">
        <v>65</v>
      </c>
      <c r="F95" s="84"/>
      <c r="G95" s="112"/>
      <c r="H95" s="246" t="s">
        <v>241</v>
      </c>
      <c r="I95" s="246" t="s">
        <v>26</v>
      </c>
      <c r="J95" s="246"/>
      <c r="K95" s="279">
        <f>5+3</f>
        <v>8</v>
      </c>
      <c r="L95" s="279"/>
      <c r="M95" s="280">
        <v>42356</v>
      </c>
      <c r="N95" s="283"/>
      <c r="O95" s="279" t="s">
        <v>36</v>
      </c>
      <c r="P95" s="279"/>
      <c r="Q95" s="332">
        <v>1</v>
      </c>
      <c r="R95" s="214"/>
    </row>
    <row r="96" spans="2:19" s="2" customFormat="1" hidden="1" x14ac:dyDescent="0.15">
      <c r="B96" s="707"/>
      <c r="C96" s="736"/>
      <c r="D96" s="736"/>
      <c r="E96" s="88" t="s">
        <v>65</v>
      </c>
      <c r="F96" s="105"/>
      <c r="G96" s="88" t="s">
        <v>48</v>
      </c>
      <c r="H96" s="95" t="s">
        <v>237</v>
      </c>
      <c r="I96" s="95" t="s">
        <v>70</v>
      </c>
      <c r="J96" s="95">
        <v>2</v>
      </c>
      <c r="K96" s="88">
        <v>1.5</v>
      </c>
      <c r="L96" s="148">
        <v>42481</v>
      </c>
      <c r="M96" s="148">
        <v>42482</v>
      </c>
      <c r="N96" s="171"/>
      <c r="O96" s="149" t="s">
        <v>36</v>
      </c>
      <c r="P96" s="88" t="s">
        <v>238</v>
      </c>
      <c r="Q96" s="209">
        <v>1</v>
      </c>
      <c r="R96" s="333" t="s">
        <v>82</v>
      </c>
      <c r="S96" s="163"/>
    </row>
    <row r="97" spans="2:20" s="65" customFormat="1" hidden="1" x14ac:dyDescent="0.15">
      <c r="B97" s="720"/>
      <c r="C97" s="739"/>
      <c r="D97" s="739"/>
      <c r="E97" s="84" t="s">
        <v>25</v>
      </c>
      <c r="F97" s="110" t="s">
        <v>47</v>
      </c>
      <c r="G97" s="135" t="s">
        <v>48</v>
      </c>
      <c r="H97" s="247" t="s">
        <v>239</v>
      </c>
      <c r="I97" s="83" t="s">
        <v>70</v>
      </c>
      <c r="J97" s="83">
        <v>2</v>
      </c>
      <c r="K97" s="282">
        <v>1.5</v>
      </c>
      <c r="L97" s="157"/>
      <c r="M97" s="157"/>
      <c r="N97" s="162"/>
      <c r="O97" s="158" t="s">
        <v>36</v>
      </c>
      <c r="P97" s="85"/>
      <c r="Q97" s="322">
        <v>1</v>
      </c>
      <c r="R97" s="260" t="s">
        <v>82</v>
      </c>
      <c r="S97" s="89"/>
    </row>
    <row r="98" spans="2:20" s="2" customFormat="1" ht="24" hidden="1" x14ac:dyDescent="0.15">
      <c r="B98" s="719"/>
      <c r="C98" s="741"/>
      <c r="D98" s="761" t="s">
        <v>242</v>
      </c>
      <c r="E98" s="112" t="s">
        <v>65</v>
      </c>
      <c r="F98" s="113" t="s">
        <v>47</v>
      </c>
      <c r="G98" s="91" t="s">
        <v>48</v>
      </c>
      <c r="H98" s="117" t="s">
        <v>242</v>
      </c>
      <c r="I98" s="117" t="s">
        <v>243</v>
      </c>
      <c r="J98" s="117">
        <v>3</v>
      </c>
      <c r="K98" s="284">
        <v>8</v>
      </c>
      <c r="L98" s="285"/>
      <c r="M98" s="286"/>
      <c r="N98" s="147"/>
      <c r="O98" s="285"/>
      <c r="P98" s="287" t="s">
        <v>244</v>
      </c>
      <c r="Q98" s="334">
        <v>1</v>
      </c>
      <c r="R98" s="206"/>
      <c r="S98" s="163"/>
    </row>
    <row r="99" spans="2:20" s="65" customFormat="1" hidden="1" x14ac:dyDescent="0.15">
      <c r="B99" s="707"/>
      <c r="C99" s="736"/>
      <c r="D99" s="736"/>
      <c r="E99" s="88" t="s">
        <v>65</v>
      </c>
      <c r="F99" s="81"/>
      <c r="G99" s="88"/>
      <c r="H99" s="249" t="s">
        <v>237</v>
      </c>
      <c r="I99" s="95" t="s">
        <v>70</v>
      </c>
      <c r="J99" s="95">
        <v>1</v>
      </c>
      <c r="K99" s="101">
        <v>1.5</v>
      </c>
      <c r="L99" s="147">
        <v>42457</v>
      </c>
      <c r="M99" s="147">
        <v>42458</v>
      </c>
      <c r="N99" s="161"/>
      <c r="O99" s="88" t="s">
        <v>71</v>
      </c>
      <c r="P99" s="101"/>
      <c r="Q99" s="209">
        <v>1</v>
      </c>
      <c r="R99" s="200" t="s">
        <v>82</v>
      </c>
      <c r="S99" s="163">
        <f>K99*(1-Q99)</f>
        <v>0</v>
      </c>
    </row>
    <row r="100" spans="2:20" s="2" customFormat="1" hidden="1" x14ac:dyDescent="0.15">
      <c r="B100" s="719"/>
      <c r="C100" s="741"/>
      <c r="D100" s="741"/>
      <c r="E100" s="112" t="s">
        <v>25</v>
      </c>
      <c r="F100" s="84" t="s">
        <v>47</v>
      </c>
      <c r="G100" s="112"/>
      <c r="H100" s="250" t="s">
        <v>239</v>
      </c>
      <c r="I100" s="117" t="s">
        <v>26</v>
      </c>
      <c r="J100" s="117">
        <v>1</v>
      </c>
      <c r="K100" s="126">
        <v>1.5</v>
      </c>
      <c r="L100" s="288">
        <v>42394</v>
      </c>
      <c r="M100" s="288">
        <v>42394</v>
      </c>
      <c r="N100" s="163"/>
      <c r="O100" s="167" t="s">
        <v>101</v>
      </c>
      <c r="P100" s="214"/>
      <c r="Q100" s="205">
        <v>1</v>
      </c>
      <c r="R100" s="212" t="s">
        <v>82</v>
      </c>
      <c r="S100" s="163"/>
    </row>
    <row r="101" spans="2:20" s="2" customFormat="1" hidden="1" x14ac:dyDescent="0.15">
      <c r="B101" s="712"/>
      <c r="C101" s="737"/>
      <c r="D101" s="251" t="s">
        <v>245</v>
      </c>
      <c r="E101" s="91" t="s">
        <v>65</v>
      </c>
      <c r="F101" s="97"/>
      <c r="G101" s="91" t="s">
        <v>48</v>
      </c>
      <c r="H101" s="92" t="s">
        <v>246</v>
      </c>
      <c r="I101" s="92" t="s">
        <v>70</v>
      </c>
      <c r="J101" s="92">
        <v>2</v>
      </c>
      <c r="K101" s="91">
        <v>8</v>
      </c>
      <c r="L101" s="289">
        <v>42465</v>
      </c>
      <c r="M101" s="289">
        <v>42474</v>
      </c>
      <c r="N101" s="106"/>
      <c r="O101" s="290" t="s">
        <v>91</v>
      </c>
      <c r="P101" s="291" t="s">
        <v>247</v>
      </c>
      <c r="Q101" s="324">
        <v>1</v>
      </c>
      <c r="R101" s="335" t="s">
        <v>248</v>
      </c>
      <c r="S101" s="163"/>
    </row>
    <row r="102" spans="2:20" s="2" customFormat="1" hidden="1" x14ac:dyDescent="0.15">
      <c r="B102" s="712"/>
      <c r="C102" s="737"/>
      <c r="D102" s="91" t="s">
        <v>249</v>
      </c>
      <c r="E102" s="91" t="s">
        <v>65</v>
      </c>
      <c r="F102" s="97"/>
      <c r="G102" s="91"/>
      <c r="H102" s="252" t="s">
        <v>249</v>
      </c>
      <c r="I102" s="252" t="s">
        <v>100</v>
      </c>
      <c r="J102" s="292">
        <v>3</v>
      </c>
      <c r="K102" s="293">
        <v>9</v>
      </c>
      <c r="L102" s="294"/>
      <c r="M102" s="295"/>
      <c r="N102" s="296"/>
      <c r="O102" s="297"/>
      <c r="P102" s="297" t="s">
        <v>250</v>
      </c>
      <c r="Q102" s="325"/>
      <c r="R102" s="198"/>
    </row>
    <row r="103" spans="2:20" s="2" customFormat="1" hidden="1" x14ac:dyDescent="0.15">
      <c r="B103" s="707"/>
      <c r="C103" s="736"/>
      <c r="D103" s="88" t="s">
        <v>251</v>
      </c>
      <c r="E103" s="88" t="s">
        <v>65</v>
      </c>
      <c r="F103" s="97"/>
      <c r="G103" s="88"/>
      <c r="H103" s="95" t="s">
        <v>251</v>
      </c>
      <c r="I103" s="95" t="s">
        <v>70</v>
      </c>
      <c r="J103" s="95">
        <v>3</v>
      </c>
      <c r="K103" s="88">
        <v>7</v>
      </c>
      <c r="L103" s="298">
        <v>42573</v>
      </c>
      <c r="M103" s="298">
        <v>42580</v>
      </c>
      <c r="N103" s="106"/>
      <c r="O103" s="299" t="s">
        <v>53</v>
      </c>
      <c r="P103" s="89"/>
      <c r="Q103" s="199">
        <v>1</v>
      </c>
      <c r="R103" s="163"/>
      <c r="S103" s="163"/>
      <c r="T103" s="163" t="s">
        <v>252</v>
      </c>
    </row>
    <row r="104" spans="2:20" s="2" customFormat="1" hidden="1" x14ac:dyDescent="0.15">
      <c r="B104" s="717"/>
      <c r="C104" s="739"/>
      <c r="D104" s="238" t="s">
        <v>237</v>
      </c>
      <c r="E104" s="112" t="s">
        <v>65</v>
      </c>
      <c r="F104" s="112"/>
      <c r="G104" s="238" t="s">
        <v>48</v>
      </c>
      <c r="H104" s="253" t="s">
        <v>237</v>
      </c>
      <c r="I104" s="253" t="s">
        <v>100</v>
      </c>
      <c r="J104" s="253"/>
      <c r="K104" s="238">
        <v>0</v>
      </c>
      <c r="L104" s="238"/>
      <c r="M104" s="238"/>
      <c r="N104" s="238"/>
      <c r="O104" s="238"/>
      <c r="P104" s="253" t="s">
        <v>253</v>
      </c>
      <c r="Q104" s="336"/>
      <c r="R104" s="337" t="s">
        <v>254</v>
      </c>
    </row>
    <row r="105" spans="2:20" s="2" customFormat="1" hidden="1" x14ac:dyDescent="0.15">
      <c r="B105" s="712"/>
      <c r="C105" s="737"/>
      <c r="D105" s="241" t="s">
        <v>255</v>
      </c>
      <c r="E105" s="112" t="s">
        <v>65</v>
      </c>
      <c r="F105" s="112"/>
      <c r="G105" s="241"/>
      <c r="H105" s="254" t="s">
        <v>255</v>
      </c>
      <c r="I105" s="254" t="s">
        <v>100</v>
      </c>
      <c r="J105" s="254"/>
      <c r="K105" s="241">
        <v>0</v>
      </c>
      <c r="L105" s="241"/>
      <c r="M105" s="241"/>
      <c r="N105" s="241"/>
      <c r="O105" s="241"/>
      <c r="P105" s="241"/>
      <c r="Q105" s="338"/>
      <c r="R105" s="339" t="s">
        <v>256</v>
      </c>
    </row>
    <row r="106" spans="2:20" s="65" customFormat="1" hidden="1" x14ac:dyDescent="0.15">
      <c r="B106" s="709"/>
      <c r="C106" s="736"/>
      <c r="D106" s="747" t="s">
        <v>257</v>
      </c>
      <c r="E106" s="101" t="s">
        <v>43</v>
      </c>
      <c r="F106" s="110" t="s">
        <v>47</v>
      </c>
      <c r="G106" s="81"/>
      <c r="H106" s="96" t="s">
        <v>258</v>
      </c>
      <c r="I106" s="96" t="s">
        <v>26</v>
      </c>
      <c r="J106" s="96">
        <v>1</v>
      </c>
      <c r="K106" s="101">
        <v>6</v>
      </c>
      <c r="L106" s="300">
        <v>42395</v>
      </c>
      <c r="M106" s="300">
        <v>42402</v>
      </c>
      <c r="N106" s="81"/>
      <c r="O106" s="88" t="s">
        <v>101</v>
      </c>
      <c r="P106" s="101"/>
      <c r="Q106" s="340">
        <v>1</v>
      </c>
      <c r="R106" s="263" t="s">
        <v>82</v>
      </c>
      <c r="S106" s="163">
        <f t="shared" ref="S106:S109" si="1">K106*(1-Q106)</f>
        <v>0</v>
      </c>
    </row>
    <row r="107" spans="2:20" s="2" customFormat="1" hidden="1" x14ac:dyDescent="0.15">
      <c r="B107" s="721"/>
      <c r="C107" s="736"/>
      <c r="D107" s="747"/>
      <c r="E107" s="101" t="s">
        <v>43</v>
      </c>
      <c r="F107" s="255" t="s">
        <v>47</v>
      </c>
      <c r="G107" s="256"/>
      <c r="H107" s="257" t="s">
        <v>259</v>
      </c>
      <c r="I107" s="96" t="s">
        <v>26</v>
      </c>
      <c r="J107" s="96">
        <v>1</v>
      </c>
      <c r="K107" s="145">
        <v>5</v>
      </c>
      <c r="L107" s="300">
        <v>42403</v>
      </c>
      <c r="M107" s="300">
        <v>42412</v>
      </c>
      <c r="N107" s="301"/>
      <c r="O107" s="121" t="s">
        <v>101</v>
      </c>
      <c r="P107" s="302"/>
      <c r="Q107" s="341">
        <v>1</v>
      </c>
      <c r="R107" s="342" t="s">
        <v>82</v>
      </c>
      <c r="S107" s="163">
        <f t="shared" si="1"/>
        <v>0</v>
      </c>
    </row>
    <row r="108" spans="2:20" s="65" customFormat="1" ht="146.25" hidden="1" x14ac:dyDescent="0.15">
      <c r="B108" s="709"/>
      <c r="C108" s="88" t="s">
        <v>260</v>
      </c>
      <c r="D108" s="88" t="s">
        <v>260</v>
      </c>
      <c r="E108" s="88" t="s">
        <v>46</v>
      </c>
      <c r="F108" s="110"/>
      <c r="G108" s="97" t="s">
        <v>48</v>
      </c>
      <c r="H108" s="99" t="s">
        <v>260</v>
      </c>
      <c r="I108" s="99" t="s">
        <v>112</v>
      </c>
      <c r="J108" s="95">
        <v>1</v>
      </c>
      <c r="K108" s="101">
        <v>30</v>
      </c>
      <c r="L108" s="147">
        <v>42415</v>
      </c>
      <c r="M108" s="147">
        <v>42451</v>
      </c>
      <c r="N108" s="97"/>
      <c r="O108" s="107" t="s">
        <v>27</v>
      </c>
      <c r="P108" s="303" t="s">
        <v>261</v>
      </c>
      <c r="Q108" s="343">
        <v>1</v>
      </c>
      <c r="R108" s="200" t="s">
        <v>262</v>
      </c>
      <c r="S108" s="163">
        <f t="shared" si="1"/>
        <v>0</v>
      </c>
    </row>
    <row r="109" spans="2:20" s="2" customFormat="1" hidden="1" x14ac:dyDescent="0.15">
      <c r="B109" s="721"/>
      <c r="C109" s="737" t="s">
        <v>263</v>
      </c>
      <c r="D109" s="737" t="s">
        <v>264</v>
      </c>
      <c r="E109" s="91" t="s">
        <v>216</v>
      </c>
      <c r="F109" s="258" t="s">
        <v>47</v>
      </c>
      <c r="G109" s="259"/>
      <c r="H109" s="92" t="s">
        <v>264</v>
      </c>
      <c r="I109" s="92" t="s">
        <v>70</v>
      </c>
      <c r="J109" s="92">
        <v>1</v>
      </c>
      <c r="K109" s="272">
        <v>5</v>
      </c>
      <c r="L109" s="159">
        <v>42426</v>
      </c>
      <c r="M109" s="159">
        <v>42432</v>
      </c>
      <c r="N109" s="109"/>
      <c r="O109" s="304" t="s">
        <v>228</v>
      </c>
      <c r="P109" s="93"/>
      <c r="Q109" s="344">
        <v>1</v>
      </c>
      <c r="R109" s="208"/>
      <c r="S109" s="163">
        <f t="shared" si="1"/>
        <v>0</v>
      </c>
    </row>
    <row r="110" spans="2:20" s="2" customFormat="1" hidden="1" x14ac:dyDescent="0.15">
      <c r="B110" s="707"/>
      <c r="C110" s="736"/>
      <c r="D110" s="736"/>
      <c r="E110" s="88" t="s">
        <v>216</v>
      </c>
      <c r="F110" s="105"/>
      <c r="G110" s="88" t="s">
        <v>48</v>
      </c>
      <c r="H110" s="95" t="s">
        <v>265</v>
      </c>
      <c r="I110" s="95" t="s">
        <v>70</v>
      </c>
      <c r="J110" s="95">
        <v>2</v>
      </c>
      <c r="K110" s="88">
        <v>1</v>
      </c>
      <c r="L110" s="148">
        <v>42473</v>
      </c>
      <c r="M110" s="148">
        <v>42473</v>
      </c>
      <c r="N110" s="106"/>
      <c r="O110" s="149" t="s">
        <v>71</v>
      </c>
      <c r="P110" s="89"/>
      <c r="Q110" s="199">
        <v>1</v>
      </c>
      <c r="R110" s="202" t="s">
        <v>82</v>
      </c>
      <c r="S110" s="163"/>
    </row>
    <row r="111" spans="2:20" s="65" customFormat="1" hidden="1" x14ac:dyDescent="0.15">
      <c r="B111" s="707"/>
      <c r="C111" s="736"/>
      <c r="D111" s="88" t="s">
        <v>266</v>
      </c>
      <c r="E111" s="88" t="s">
        <v>216</v>
      </c>
      <c r="F111" s="81"/>
      <c r="G111" s="88" t="s">
        <v>48</v>
      </c>
      <c r="H111" s="95" t="s">
        <v>267</v>
      </c>
      <c r="I111" s="95" t="s">
        <v>70</v>
      </c>
      <c r="J111" s="95">
        <v>2</v>
      </c>
      <c r="K111" s="101">
        <v>5</v>
      </c>
      <c r="L111" s="148">
        <v>42474</v>
      </c>
      <c r="M111" s="148">
        <v>42478</v>
      </c>
      <c r="N111" s="106"/>
      <c r="O111" s="149" t="s">
        <v>71</v>
      </c>
      <c r="P111" s="89"/>
      <c r="Q111" s="199">
        <v>1</v>
      </c>
      <c r="R111" s="200"/>
      <c r="S111" s="89"/>
    </row>
    <row r="112" spans="2:20" s="2" customFormat="1" hidden="1" x14ac:dyDescent="0.15">
      <c r="B112" s="721"/>
      <c r="C112" s="739"/>
      <c r="D112" s="739" t="s">
        <v>268</v>
      </c>
      <c r="E112" s="84" t="s">
        <v>216</v>
      </c>
      <c r="F112" s="255" t="s">
        <v>47</v>
      </c>
      <c r="G112" s="260"/>
      <c r="H112" s="83" t="s">
        <v>269</v>
      </c>
      <c r="I112" s="83" t="s">
        <v>70</v>
      </c>
      <c r="J112" s="83">
        <v>1</v>
      </c>
      <c r="K112" s="267">
        <v>8</v>
      </c>
      <c r="L112" s="173">
        <v>42439</v>
      </c>
      <c r="M112" s="173">
        <v>42447</v>
      </c>
      <c r="N112" s="106"/>
      <c r="O112" s="305" t="s">
        <v>36</v>
      </c>
      <c r="P112" s="85"/>
      <c r="Q112" s="345">
        <v>1</v>
      </c>
      <c r="R112" s="323" t="s">
        <v>270</v>
      </c>
      <c r="S112" s="163">
        <f t="shared" ref="S112:S113" si="2">K112*(1-Q112)</f>
        <v>0</v>
      </c>
    </row>
    <row r="113" spans="2:19" s="65" customFormat="1" hidden="1" x14ac:dyDescent="0.15">
      <c r="B113" s="709"/>
      <c r="C113" s="736"/>
      <c r="D113" s="736"/>
      <c r="E113" s="88" t="s">
        <v>216</v>
      </c>
      <c r="F113" s="110" t="s">
        <v>47</v>
      </c>
      <c r="G113" s="97"/>
      <c r="H113" s="95" t="s">
        <v>271</v>
      </c>
      <c r="I113" s="95" t="s">
        <v>112</v>
      </c>
      <c r="J113" s="95">
        <v>1</v>
      </c>
      <c r="K113" s="101">
        <v>2</v>
      </c>
      <c r="L113" s="147"/>
      <c r="M113" s="147"/>
      <c r="N113" s="106"/>
      <c r="O113" s="88" t="s">
        <v>272</v>
      </c>
      <c r="P113" s="306" t="s">
        <v>273</v>
      </c>
      <c r="Q113" s="199">
        <v>1</v>
      </c>
      <c r="R113" s="200" t="s">
        <v>270</v>
      </c>
      <c r="S113" s="163">
        <f t="shared" si="2"/>
        <v>0</v>
      </c>
    </row>
    <row r="114" spans="2:19" s="65" customFormat="1" ht="24" hidden="1" x14ac:dyDescent="0.15">
      <c r="B114" s="707"/>
      <c r="C114" s="741"/>
      <c r="D114" s="741"/>
      <c r="E114" s="112" t="s">
        <v>43</v>
      </c>
      <c r="F114" s="101" t="s">
        <v>47</v>
      </c>
      <c r="G114" s="97"/>
      <c r="H114" s="117" t="s">
        <v>274</v>
      </c>
      <c r="I114" s="117" t="s">
        <v>26</v>
      </c>
      <c r="J114" s="117">
        <v>1</v>
      </c>
      <c r="K114" s="113">
        <v>5</v>
      </c>
      <c r="L114" s="288"/>
      <c r="M114" s="288">
        <v>42416</v>
      </c>
      <c r="N114" s="106"/>
      <c r="O114" s="112" t="s">
        <v>275</v>
      </c>
      <c r="P114" s="126" t="s">
        <v>276</v>
      </c>
      <c r="Q114" s="205">
        <v>1</v>
      </c>
      <c r="R114" s="210"/>
      <c r="S114" s="89"/>
    </row>
    <row r="115" spans="2:19" s="2" customFormat="1" hidden="1" x14ac:dyDescent="0.15">
      <c r="B115" s="721"/>
      <c r="C115" s="737"/>
      <c r="D115" s="737"/>
      <c r="E115" s="91" t="s">
        <v>216</v>
      </c>
      <c r="F115" s="248" t="s">
        <v>47</v>
      </c>
      <c r="G115" s="245"/>
      <c r="H115" s="92" t="s">
        <v>277</v>
      </c>
      <c r="I115" s="92" t="s">
        <v>70</v>
      </c>
      <c r="J115" s="92">
        <v>1</v>
      </c>
      <c r="K115" s="91">
        <v>8</v>
      </c>
      <c r="L115" s="159">
        <v>42448</v>
      </c>
      <c r="M115" s="159">
        <v>42457</v>
      </c>
      <c r="N115" s="106"/>
      <c r="O115" s="307" t="s">
        <v>36</v>
      </c>
      <c r="P115" s="93"/>
      <c r="Q115" s="324">
        <v>1</v>
      </c>
      <c r="R115" s="208" t="s">
        <v>270</v>
      </c>
      <c r="S115" s="163">
        <f>K115*(1-Q115)</f>
        <v>0</v>
      </c>
    </row>
    <row r="116" spans="2:19" s="65" customFormat="1" hidden="1" x14ac:dyDescent="0.15">
      <c r="B116" s="707"/>
      <c r="C116" s="736"/>
      <c r="D116" s="736"/>
      <c r="E116" s="88" t="s">
        <v>216</v>
      </c>
      <c r="F116" s="81"/>
      <c r="G116" s="88" t="s">
        <v>48</v>
      </c>
      <c r="H116" s="95" t="s">
        <v>278</v>
      </c>
      <c r="I116" s="95" t="s">
        <v>70</v>
      </c>
      <c r="J116" s="95">
        <v>2</v>
      </c>
      <c r="K116" s="101">
        <v>3</v>
      </c>
      <c r="L116" s="148">
        <v>42479</v>
      </c>
      <c r="M116" s="148">
        <v>42481</v>
      </c>
      <c r="N116" s="106"/>
      <c r="O116" s="149" t="s">
        <v>71</v>
      </c>
      <c r="P116" s="89" t="s">
        <v>279</v>
      </c>
      <c r="Q116" s="199">
        <v>1</v>
      </c>
      <c r="R116" s="200" t="s">
        <v>82</v>
      </c>
      <c r="S116" s="89"/>
    </row>
    <row r="117" spans="2:19" s="2" customFormat="1" hidden="1" x14ac:dyDescent="0.15">
      <c r="B117" s="720"/>
      <c r="C117" s="739"/>
      <c r="D117" s="84" t="s">
        <v>280</v>
      </c>
      <c r="E117" s="84" t="s">
        <v>43</v>
      </c>
      <c r="F117" s="258" t="s">
        <v>47</v>
      </c>
      <c r="G117" s="260"/>
      <c r="H117" s="83" t="s">
        <v>280</v>
      </c>
      <c r="I117" s="83" t="s">
        <v>112</v>
      </c>
      <c r="J117" s="83">
        <v>1</v>
      </c>
      <c r="K117" s="267">
        <v>5</v>
      </c>
      <c r="L117" s="173">
        <v>42401</v>
      </c>
      <c r="M117" s="173">
        <v>42405</v>
      </c>
      <c r="N117" s="106"/>
      <c r="O117" s="308" t="s">
        <v>171</v>
      </c>
      <c r="P117" s="85"/>
      <c r="Q117" s="322">
        <v>1</v>
      </c>
      <c r="R117" s="323"/>
      <c r="S117" s="163"/>
    </row>
    <row r="118" spans="2:19" s="2" customFormat="1" hidden="1" x14ac:dyDescent="0.15">
      <c r="B118" s="709"/>
      <c r="C118" s="736"/>
      <c r="D118" s="88" t="s">
        <v>281</v>
      </c>
      <c r="E118" s="88" t="s">
        <v>43</v>
      </c>
      <c r="F118" s="110" t="s">
        <v>47</v>
      </c>
      <c r="G118" s="107"/>
      <c r="H118" s="95" t="s">
        <v>281</v>
      </c>
      <c r="I118" s="95" t="s">
        <v>112</v>
      </c>
      <c r="J118" s="95">
        <v>1</v>
      </c>
      <c r="K118" s="101">
        <v>7</v>
      </c>
      <c r="L118" s="309">
        <v>42411</v>
      </c>
      <c r="M118" s="309">
        <v>42419</v>
      </c>
      <c r="N118" s="106"/>
      <c r="O118" s="310" t="s">
        <v>171</v>
      </c>
      <c r="P118" s="311"/>
      <c r="Q118" s="199">
        <v>1</v>
      </c>
      <c r="R118" s="202"/>
      <c r="S118" s="163">
        <f t="shared" ref="S118:S127" si="3">K118*(1-Q118)</f>
        <v>0</v>
      </c>
    </row>
    <row r="119" spans="2:19" s="2" customFormat="1" hidden="1" x14ac:dyDescent="0.15">
      <c r="B119" s="709"/>
      <c r="C119" s="736"/>
      <c r="D119" s="88" t="s">
        <v>282</v>
      </c>
      <c r="E119" s="88" t="s">
        <v>43</v>
      </c>
      <c r="F119" s="110" t="s">
        <v>47</v>
      </c>
      <c r="G119" s="107" t="s">
        <v>48</v>
      </c>
      <c r="H119" s="95" t="s">
        <v>283</v>
      </c>
      <c r="I119" s="95" t="s">
        <v>70</v>
      </c>
      <c r="J119" s="95">
        <v>1</v>
      </c>
      <c r="K119" s="101">
        <v>8</v>
      </c>
      <c r="L119" s="147">
        <v>42422</v>
      </c>
      <c r="M119" s="147">
        <v>42431</v>
      </c>
      <c r="N119" s="106"/>
      <c r="O119" s="121" t="s">
        <v>171</v>
      </c>
      <c r="P119" s="89" t="s">
        <v>26</v>
      </c>
      <c r="Q119" s="199">
        <v>1</v>
      </c>
      <c r="R119" s="202" t="s">
        <v>82</v>
      </c>
      <c r="S119" s="163">
        <f t="shared" si="3"/>
        <v>0</v>
      </c>
    </row>
    <row r="120" spans="2:19" s="2" customFormat="1" hidden="1" x14ac:dyDescent="0.15">
      <c r="B120" s="718"/>
      <c r="C120" s="736"/>
      <c r="D120" s="736" t="s">
        <v>284</v>
      </c>
      <c r="E120" s="88" t="s">
        <v>43</v>
      </c>
      <c r="F120" s="261" t="s">
        <v>47</v>
      </c>
      <c r="G120" s="107"/>
      <c r="H120" s="95" t="s">
        <v>285</v>
      </c>
      <c r="I120" s="95" t="s">
        <v>112</v>
      </c>
      <c r="J120" s="95">
        <v>1</v>
      </c>
      <c r="K120" s="88">
        <v>3</v>
      </c>
      <c r="L120" s="147"/>
      <c r="M120" s="147"/>
      <c r="N120" s="106"/>
      <c r="O120" s="88" t="s">
        <v>272</v>
      </c>
      <c r="P120" s="89" t="s">
        <v>286</v>
      </c>
      <c r="Q120" s="199">
        <v>1</v>
      </c>
      <c r="R120" s="202" t="s">
        <v>82</v>
      </c>
      <c r="S120" s="163">
        <f t="shared" si="3"/>
        <v>0</v>
      </c>
    </row>
    <row r="121" spans="2:19" s="65" customFormat="1" hidden="1" x14ac:dyDescent="0.15">
      <c r="B121" s="709"/>
      <c r="C121" s="736"/>
      <c r="D121" s="736"/>
      <c r="E121" s="88" t="s">
        <v>43</v>
      </c>
      <c r="F121" s="110" t="s">
        <v>47</v>
      </c>
      <c r="G121" s="97"/>
      <c r="H121" s="95" t="s">
        <v>287</v>
      </c>
      <c r="I121" s="95" t="s">
        <v>112</v>
      </c>
      <c r="J121" s="95">
        <v>1</v>
      </c>
      <c r="K121" s="101">
        <v>3</v>
      </c>
      <c r="L121" s="147"/>
      <c r="M121" s="147"/>
      <c r="N121" s="106"/>
      <c r="O121" s="88" t="s">
        <v>272</v>
      </c>
      <c r="P121" s="89" t="s">
        <v>286</v>
      </c>
      <c r="Q121" s="199">
        <v>1</v>
      </c>
      <c r="R121" s="200" t="s">
        <v>82</v>
      </c>
      <c r="S121" s="163">
        <f t="shared" si="3"/>
        <v>0</v>
      </c>
    </row>
    <row r="122" spans="2:19" s="65" customFormat="1" hidden="1" x14ac:dyDescent="0.15">
      <c r="B122" s="709"/>
      <c r="C122" s="736"/>
      <c r="D122" s="736"/>
      <c r="E122" s="88" t="s">
        <v>43</v>
      </c>
      <c r="F122" s="110" t="s">
        <v>47</v>
      </c>
      <c r="G122" s="97"/>
      <c r="H122" s="95" t="s">
        <v>288</v>
      </c>
      <c r="I122" s="95" t="s">
        <v>112</v>
      </c>
      <c r="J122" s="95">
        <v>1</v>
      </c>
      <c r="K122" s="101">
        <v>3</v>
      </c>
      <c r="L122" s="147"/>
      <c r="M122" s="147"/>
      <c r="N122" s="106"/>
      <c r="O122" s="88" t="s">
        <v>272</v>
      </c>
      <c r="P122" s="89" t="s">
        <v>286</v>
      </c>
      <c r="Q122" s="199">
        <v>1</v>
      </c>
      <c r="R122" s="200" t="s">
        <v>82</v>
      </c>
      <c r="S122" s="163">
        <f t="shared" si="3"/>
        <v>0</v>
      </c>
    </row>
    <row r="123" spans="2:19" s="65" customFormat="1" hidden="1" x14ac:dyDescent="0.15">
      <c r="B123" s="709"/>
      <c r="C123" s="736"/>
      <c r="D123" s="736"/>
      <c r="E123" s="88" t="s">
        <v>43</v>
      </c>
      <c r="F123" s="110" t="s">
        <v>47</v>
      </c>
      <c r="G123" s="97"/>
      <c r="H123" s="95" t="s">
        <v>289</v>
      </c>
      <c r="I123" s="95" t="s">
        <v>112</v>
      </c>
      <c r="J123" s="95">
        <v>1</v>
      </c>
      <c r="K123" s="101">
        <v>3</v>
      </c>
      <c r="L123" s="147"/>
      <c r="M123" s="147"/>
      <c r="N123" s="106"/>
      <c r="O123" s="88" t="s">
        <v>272</v>
      </c>
      <c r="P123" s="89" t="s">
        <v>286</v>
      </c>
      <c r="Q123" s="199">
        <v>1</v>
      </c>
      <c r="R123" s="200" t="s">
        <v>82</v>
      </c>
      <c r="S123" s="163">
        <f t="shared" si="3"/>
        <v>0</v>
      </c>
    </row>
    <row r="124" spans="2:19" s="65" customFormat="1" hidden="1" x14ac:dyDescent="0.15">
      <c r="B124" s="709"/>
      <c r="C124" s="736"/>
      <c r="D124" s="736"/>
      <c r="E124" s="88" t="s">
        <v>43</v>
      </c>
      <c r="F124" s="110" t="s">
        <v>47</v>
      </c>
      <c r="G124" s="97"/>
      <c r="H124" s="95" t="s">
        <v>290</v>
      </c>
      <c r="I124" s="95" t="s">
        <v>112</v>
      </c>
      <c r="J124" s="95">
        <v>1</v>
      </c>
      <c r="K124" s="101">
        <v>3</v>
      </c>
      <c r="L124" s="147"/>
      <c r="M124" s="147"/>
      <c r="N124" s="106"/>
      <c r="O124" s="88" t="s">
        <v>272</v>
      </c>
      <c r="P124" s="89" t="s">
        <v>286</v>
      </c>
      <c r="Q124" s="199">
        <v>1</v>
      </c>
      <c r="R124" s="200" t="s">
        <v>82</v>
      </c>
      <c r="S124" s="163">
        <f t="shared" si="3"/>
        <v>0</v>
      </c>
    </row>
    <row r="125" spans="2:19" s="2" customFormat="1" hidden="1" x14ac:dyDescent="0.15">
      <c r="B125" s="720"/>
      <c r="C125" s="736"/>
      <c r="D125" s="736"/>
      <c r="E125" s="88" t="s">
        <v>43</v>
      </c>
      <c r="F125" s="262" t="s">
        <v>47</v>
      </c>
      <c r="G125" s="107"/>
      <c r="H125" s="95" t="s">
        <v>291</v>
      </c>
      <c r="I125" s="95" t="s">
        <v>112</v>
      </c>
      <c r="J125" s="95">
        <v>1</v>
      </c>
      <c r="K125" s="88">
        <v>3</v>
      </c>
      <c r="L125" s="147"/>
      <c r="M125" s="147"/>
      <c r="N125" s="106"/>
      <c r="O125" s="88" t="s">
        <v>272</v>
      </c>
      <c r="P125" s="89" t="s">
        <v>286</v>
      </c>
      <c r="Q125" s="199">
        <v>1</v>
      </c>
      <c r="R125" s="202" t="s">
        <v>82</v>
      </c>
      <c r="S125" s="163">
        <f t="shared" si="3"/>
        <v>0</v>
      </c>
    </row>
    <row r="126" spans="2:19" s="2" customFormat="1" hidden="1" x14ac:dyDescent="0.15">
      <c r="B126" s="709"/>
      <c r="C126" s="736"/>
      <c r="D126" s="736"/>
      <c r="E126" s="88" t="s">
        <v>43</v>
      </c>
      <c r="F126" s="108" t="s">
        <v>47</v>
      </c>
      <c r="G126" s="107"/>
      <c r="H126" s="95" t="s">
        <v>292</v>
      </c>
      <c r="I126" s="95" t="s">
        <v>112</v>
      </c>
      <c r="J126" s="95">
        <v>1</v>
      </c>
      <c r="K126" s="88">
        <v>3</v>
      </c>
      <c r="L126" s="147"/>
      <c r="M126" s="147"/>
      <c r="N126" s="106"/>
      <c r="O126" s="88" t="s">
        <v>272</v>
      </c>
      <c r="P126" s="89" t="s">
        <v>286</v>
      </c>
      <c r="Q126" s="199">
        <v>1</v>
      </c>
      <c r="R126" s="202" t="s">
        <v>82</v>
      </c>
      <c r="S126" s="163">
        <f t="shared" si="3"/>
        <v>0</v>
      </c>
    </row>
    <row r="127" spans="2:19" s="2" customFormat="1" hidden="1" x14ac:dyDescent="0.15">
      <c r="B127" s="709"/>
      <c r="C127" s="736"/>
      <c r="D127" s="101" t="s">
        <v>293</v>
      </c>
      <c r="E127" s="101" t="s">
        <v>216</v>
      </c>
      <c r="F127" s="108" t="s">
        <v>47</v>
      </c>
      <c r="G127" s="263"/>
      <c r="H127" s="264" t="s">
        <v>294</v>
      </c>
      <c r="I127" s="264" t="s">
        <v>70</v>
      </c>
      <c r="J127" s="96">
        <v>1</v>
      </c>
      <c r="K127" s="101">
        <v>8</v>
      </c>
      <c r="L127" s="300">
        <v>42432</v>
      </c>
      <c r="M127" s="300">
        <v>42440</v>
      </c>
      <c r="N127" s="312"/>
      <c r="O127" s="313" t="s">
        <v>171</v>
      </c>
      <c r="P127" s="145"/>
      <c r="Q127" s="341">
        <v>1</v>
      </c>
      <c r="R127" s="346" t="s">
        <v>230</v>
      </c>
      <c r="S127" s="163">
        <f t="shared" si="3"/>
        <v>0</v>
      </c>
    </row>
    <row r="128" spans="2:19" s="2" customFormat="1" hidden="1" x14ac:dyDescent="0.15">
      <c r="B128" s="707"/>
      <c r="C128" s="741"/>
      <c r="D128" s="112" t="s">
        <v>295</v>
      </c>
      <c r="E128" s="112" t="s">
        <v>43</v>
      </c>
      <c r="F128" s="88"/>
      <c r="G128" s="88"/>
      <c r="H128" s="265" t="s">
        <v>295</v>
      </c>
      <c r="I128" s="265" t="s">
        <v>100</v>
      </c>
      <c r="J128" s="265">
        <v>1</v>
      </c>
      <c r="K128" s="314">
        <v>5</v>
      </c>
      <c r="L128" s="315">
        <v>42451</v>
      </c>
      <c r="M128" s="316">
        <v>42457</v>
      </c>
      <c r="N128" s="89"/>
      <c r="O128" s="317" t="s">
        <v>296</v>
      </c>
      <c r="P128" s="317" t="s">
        <v>297</v>
      </c>
      <c r="Q128" s="216"/>
      <c r="R128" s="217" t="s">
        <v>82</v>
      </c>
    </row>
    <row r="129" spans="2:19" s="2" customFormat="1" hidden="1" x14ac:dyDescent="0.15">
      <c r="B129" s="709"/>
      <c r="C129" s="736"/>
      <c r="D129" s="88" t="s">
        <v>298</v>
      </c>
      <c r="E129" s="88" t="s">
        <v>216</v>
      </c>
      <c r="F129" s="347" t="s">
        <v>47</v>
      </c>
      <c r="G129" s="107"/>
      <c r="H129" s="95" t="s">
        <v>298</v>
      </c>
      <c r="I129" s="95" t="s">
        <v>70</v>
      </c>
      <c r="J129" s="95">
        <v>1</v>
      </c>
      <c r="K129" s="88">
        <v>5</v>
      </c>
      <c r="L129" s="147">
        <v>42441</v>
      </c>
      <c r="M129" s="147">
        <v>42446</v>
      </c>
      <c r="N129" s="106"/>
      <c r="O129" s="121" t="s">
        <v>171</v>
      </c>
      <c r="P129" s="89"/>
      <c r="Q129" s="199">
        <v>1</v>
      </c>
      <c r="R129" s="202" t="s">
        <v>82</v>
      </c>
      <c r="S129" s="163">
        <f>K129*(1-Q129)</f>
        <v>0</v>
      </c>
    </row>
    <row r="130" spans="2:19" s="2" customFormat="1" hidden="1" x14ac:dyDescent="0.15">
      <c r="B130" s="707"/>
      <c r="C130" s="741"/>
      <c r="D130" s="112" t="s">
        <v>299</v>
      </c>
      <c r="E130" s="112" t="s">
        <v>25</v>
      </c>
      <c r="F130" s="88"/>
      <c r="G130" s="88"/>
      <c r="H130" s="117" t="s">
        <v>300</v>
      </c>
      <c r="I130" s="117" t="s">
        <v>26</v>
      </c>
      <c r="J130" s="117">
        <v>1</v>
      </c>
      <c r="K130" s="112">
        <v>10</v>
      </c>
      <c r="L130" s="288">
        <v>42494</v>
      </c>
      <c r="M130" s="288">
        <v>42507</v>
      </c>
      <c r="N130" s="88"/>
      <c r="O130" s="112" t="s">
        <v>301</v>
      </c>
      <c r="P130" s="112"/>
      <c r="Q130" s="211">
        <v>1</v>
      </c>
      <c r="R130" s="206"/>
      <c r="S130" s="163"/>
    </row>
    <row r="131" spans="2:19" s="2" customFormat="1" ht="24" hidden="1" x14ac:dyDescent="0.15">
      <c r="B131" s="718"/>
      <c r="C131" s="737"/>
      <c r="D131" s="233" t="s">
        <v>302</v>
      </c>
      <c r="E131" s="91" t="s">
        <v>25</v>
      </c>
      <c r="F131" s="261"/>
      <c r="G131" s="245" t="s">
        <v>48</v>
      </c>
      <c r="H131" s="233" t="s">
        <v>303</v>
      </c>
      <c r="I131" s="92" t="s">
        <v>70</v>
      </c>
      <c r="J131" s="92">
        <v>1</v>
      </c>
      <c r="K131" s="93">
        <v>10</v>
      </c>
      <c r="L131" s="159">
        <v>42426</v>
      </c>
      <c r="M131" s="159">
        <v>42438</v>
      </c>
      <c r="N131" s="105"/>
      <c r="O131" s="91" t="s">
        <v>36</v>
      </c>
      <c r="P131" s="92" t="s">
        <v>304</v>
      </c>
      <c r="Q131" s="207">
        <v>1</v>
      </c>
      <c r="R131" s="208" t="s">
        <v>126</v>
      </c>
      <c r="S131" s="163">
        <f t="shared" ref="S131:S133" si="4">K131*(1-Q131)</f>
        <v>0</v>
      </c>
    </row>
    <row r="132" spans="2:19" s="65" customFormat="1" ht="22.5" hidden="1" x14ac:dyDescent="0.15">
      <c r="B132" s="722"/>
      <c r="C132" s="722" t="s">
        <v>305</v>
      </c>
      <c r="D132" s="184" t="s">
        <v>306</v>
      </c>
      <c r="E132" s="184" t="s">
        <v>65</v>
      </c>
      <c r="F132" s="348" t="s">
        <v>47</v>
      </c>
      <c r="G132" s="127"/>
      <c r="H132" s="183" t="s">
        <v>307</v>
      </c>
      <c r="I132" s="183" t="s">
        <v>112</v>
      </c>
      <c r="J132" s="183">
        <v>2</v>
      </c>
      <c r="K132" s="366">
        <v>60</v>
      </c>
      <c r="L132" s="367">
        <v>42375</v>
      </c>
      <c r="M132" s="367">
        <v>42430</v>
      </c>
      <c r="N132" s="97"/>
      <c r="O132" s="127" t="s">
        <v>91</v>
      </c>
      <c r="P132" s="368" t="s">
        <v>308</v>
      </c>
      <c r="Q132" s="389">
        <v>1</v>
      </c>
      <c r="R132" s="390" t="s">
        <v>309</v>
      </c>
      <c r="S132" s="220">
        <f t="shared" si="4"/>
        <v>0</v>
      </c>
    </row>
    <row r="133" spans="2:19" s="2" customFormat="1" hidden="1" x14ac:dyDescent="0.15">
      <c r="B133" s="721"/>
      <c r="C133" s="717"/>
      <c r="D133" s="194" t="s">
        <v>310</v>
      </c>
      <c r="E133" s="194" t="s">
        <v>65</v>
      </c>
      <c r="F133" s="349"/>
      <c r="G133" s="259"/>
      <c r="H133" s="83" t="s">
        <v>311</v>
      </c>
      <c r="I133" s="83" t="s">
        <v>26</v>
      </c>
      <c r="J133" s="83">
        <v>1</v>
      </c>
      <c r="K133" s="84">
        <v>10</v>
      </c>
      <c r="L133" s="173">
        <v>42433</v>
      </c>
      <c r="M133" s="173">
        <v>42444</v>
      </c>
      <c r="N133" s="361"/>
      <c r="O133" s="84" t="s">
        <v>91</v>
      </c>
      <c r="P133" s="83" t="s">
        <v>312</v>
      </c>
      <c r="Q133" s="318">
        <v>1</v>
      </c>
      <c r="R133" s="323" t="s">
        <v>82</v>
      </c>
      <c r="S133" s="163">
        <f t="shared" si="4"/>
        <v>0</v>
      </c>
    </row>
    <row r="134" spans="2:19" s="2" customFormat="1" hidden="1" x14ac:dyDescent="0.15">
      <c r="B134" s="707"/>
      <c r="C134" s="739" t="s">
        <v>313</v>
      </c>
      <c r="D134" s="762" t="s">
        <v>313</v>
      </c>
      <c r="E134" s="84" t="s">
        <v>46</v>
      </c>
      <c r="F134" s="88" t="s">
        <v>47</v>
      </c>
      <c r="G134" s="88"/>
      <c r="H134" s="350" t="s">
        <v>314</v>
      </c>
      <c r="I134" s="83" t="s">
        <v>26</v>
      </c>
      <c r="J134" s="83">
        <v>1</v>
      </c>
      <c r="K134" s="85">
        <v>7</v>
      </c>
      <c r="L134" s="173">
        <v>42387</v>
      </c>
      <c r="M134" s="173">
        <v>42395</v>
      </c>
      <c r="N134" s="88"/>
      <c r="O134" s="84" t="s">
        <v>301</v>
      </c>
      <c r="P134" s="83"/>
      <c r="Q134" s="318">
        <v>1</v>
      </c>
      <c r="R134" s="323" t="s">
        <v>315</v>
      </c>
      <c r="S134" s="163"/>
    </row>
    <row r="135" spans="2:19" s="2" customFormat="1" hidden="1" x14ac:dyDescent="0.15">
      <c r="B135" s="707"/>
      <c r="C135" s="736"/>
      <c r="D135" s="760"/>
      <c r="E135" s="88" t="s">
        <v>46</v>
      </c>
      <c r="F135" s="88" t="s">
        <v>47</v>
      </c>
      <c r="G135" s="88"/>
      <c r="H135" s="123" t="s">
        <v>316</v>
      </c>
      <c r="I135" s="95" t="s">
        <v>26</v>
      </c>
      <c r="J135" s="95">
        <v>1</v>
      </c>
      <c r="K135" s="89">
        <v>4</v>
      </c>
      <c r="L135" s="147">
        <v>42387</v>
      </c>
      <c r="M135" s="147">
        <v>42390</v>
      </c>
      <c r="N135" s="88"/>
      <c r="O135" s="88" t="s">
        <v>301</v>
      </c>
      <c r="P135" s="95"/>
      <c r="Q135" s="209">
        <v>1</v>
      </c>
      <c r="R135" s="202" t="s">
        <v>315</v>
      </c>
      <c r="S135" s="163"/>
    </row>
    <row r="136" spans="2:19" s="2" customFormat="1" hidden="1" x14ac:dyDescent="0.15">
      <c r="B136" s="712"/>
      <c r="C136" s="737"/>
      <c r="D136" s="763"/>
      <c r="E136" s="91" t="s">
        <v>46</v>
      </c>
      <c r="F136" s="91" t="s">
        <v>47</v>
      </c>
      <c r="G136" s="88"/>
      <c r="H136" s="233" t="s">
        <v>317</v>
      </c>
      <c r="I136" s="92" t="s">
        <v>26</v>
      </c>
      <c r="J136" s="92">
        <v>1</v>
      </c>
      <c r="K136" s="93">
        <v>4</v>
      </c>
      <c r="L136" s="159">
        <v>42390</v>
      </c>
      <c r="M136" s="159">
        <v>42396</v>
      </c>
      <c r="N136" s="88"/>
      <c r="O136" s="91" t="s">
        <v>301</v>
      </c>
      <c r="P136" s="92"/>
      <c r="Q136" s="207">
        <v>1</v>
      </c>
      <c r="R136" s="208" t="s">
        <v>315</v>
      </c>
      <c r="S136" s="163"/>
    </row>
    <row r="137" spans="2:19" s="65" customFormat="1" hidden="1" x14ac:dyDescent="0.15">
      <c r="B137" s="707"/>
      <c r="C137" s="736"/>
      <c r="D137" s="736"/>
      <c r="E137" s="88" t="s">
        <v>46</v>
      </c>
      <c r="F137" s="101" t="s">
        <v>47</v>
      </c>
      <c r="G137" s="97"/>
      <c r="H137" s="95" t="s">
        <v>318</v>
      </c>
      <c r="I137" s="95" t="s">
        <v>26</v>
      </c>
      <c r="J137" s="95">
        <v>1</v>
      </c>
      <c r="K137" s="145">
        <v>7</v>
      </c>
      <c r="L137" s="147">
        <v>42396</v>
      </c>
      <c r="M137" s="147">
        <v>42404</v>
      </c>
      <c r="N137" s="97"/>
      <c r="O137" s="88" t="s">
        <v>301</v>
      </c>
      <c r="P137" s="95"/>
      <c r="Q137" s="209">
        <v>1</v>
      </c>
      <c r="R137" s="200" t="s">
        <v>315</v>
      </c>
      <c r="S137" s="89"/>
    </row>
    <row r="138" spans="2:19" s="65" customFormat="1" hidden="1" x14ac:dyDescent="0.15">
      <c r="B138" s="707"/>
      <c r="C138" s="736"/>
      <c r="D138" s="736"/>
      <c r="E138" s="88" t="s">
        <v>46</v>
      </c>
      <c r="F138" s="101" t="s">
        <v>47</v>
      </c>
      <c r="G138" s="97"/>
      <c r="H138" s="95" t="s">
        <v>319</v>
      </c>
      <c r="I138" s="95" t="s">
        <v>26</v>
      </c>
      <c r="J138" s="95">
        <v>1</v>
      </c>
      <c r="K138" s="145">
        <v>5</v>
      </c>
      <c r="L138" s="147">
        <v>42397</v>
      </c>
      <c r="M138" s="147">
        <v>42403</v>
      </c>
      <c r="N138" s="97"/>
      <c r="O138" s="88" t="s">
        <v>301</v>
      </c>
      <c r="P138" s="95"/>
      <c r="Q138" s="209">
        <v>1</v>
      </c>
      <c r="R138" s="200" t="s">
        <v>315</v>
      </c>
      <c r="S138" s="89"/>
    </row>
    <row r="139" spans="2:19" s="2" customFormat="1" hidden="1" x14ac:dyDescent="0.15">
      <c r="B139" s="717"/>
      <c r="C139" s="739" t="s">
        <v>320</v>
      </c>
      <c r="D139" s="739" t="s">
        <v>320</v>
      </c>
      <c r="E139" s="84" t="s">
        <v>46</v>
      </c>
      <c r="F139" s="267" t="s">
        <v>47</v>
      </c>
      <c r="G139" s="84"/>
      <c r="H139" s="350" t="s">
        <v>321</v>
      </c>
      <c r="I139" s="83" t="s">
        <v>26</v>
      </c>
      <c r="J139" s="83">
        <v>1</v>
      </c>
      <c r="K139" s="282">
        <v>5</v>
      </c>
      <c r="L139" s="173">
        <v>42404</v>
      </c>
      <c r="M139" s="173">
        <v>42413</v>
      </c>
      <c r="N139" s="84"/>
      <c r="O139" s="84" t="s">
        <v>301</v>
      </c>
      <c r="P139" s="83"/>
      <c r="Q139" s="318">
        <v>1</v>
      </c>
      <c r="R139" s="323" t="s">
        <v>315</v>
      </c>
      <c r="S139" s="163"/>
    </row>
    <row r="140" spans="2:19" s="2" customFormat="1" hidden="1" x14ac:dyDescent="0.15">
      <c r="B140" s="707"/>
      <c r="C140" s="737"/>
      <c r="D140" s="737"/>
      <c r="E140" s="91" t="s">
        <v>46</v>
      </c>
      <c r="F140" s="101" t="s">
        <v>47</v>
      </c>
      <c r="G140" s="88"/>
      <c r="H140" s="233" t="s">
        <v>322</v>
      </c>
      <c r="I140" s="92" t="s">
        <v>26</v>
      </c>
      <c r="J140" s="92">
        <v>1</v>
      </c>
      <c r="K140" s="291">
        <v>5</v>
      </c>
      <c r="L140" s="159">
        <v>42404</v>
      </c>
      <c r="M140" s="159">
        <v>42414</v>
      </c>
      <c r="N140" s="88"/>
      <c r="O140" s="91" t="s">
        <v>301</v>
      </c>
      <c r="P140" s="92"/>
      <c r="Q140" s="207">
        <v>1</v>
      </c>
      <c r="R140" s="208" t="s">
        <v>315</v>
      </c>
      <c r="S140" s="163"/>
    </row>
    <row r="141" spans="2:19" s="2" customFormat="1" hidden="1" x14ac:dyDescent="0.15">
      <c r="B141" s="709"/>
      <c r="C141" s="736"/>
      <c r="D141" s="736"/>
      <c r="E141" s="88" t="s">
        <v>46</v>
      </c>
      <c r="F141" s="110" t="s">
        <v>47</v>
      </c>
      <c r="G141" s="107"/>
      <c r="H141" s="123" t="s">
        <v>323</v>
      </c>
      <c r="I141" s="95" t="s">
        <v>26</v>
      </c>
      <c r="J141" s="95">
        <v>1</v>
      </c>
      <c r="K141" s="145">
        <v>5</v>
      </c>
      <c r="L141" s="147">
        <v>42414</v>
      </c>
      <c r="M141" s="147">
        <v>42418</v>
      </c>
      <c r="N141" s="97"/>
      <c r="O141" s="88" t="s">
        <v>228</v>
      </c>
      <c r="P141" s="95"/>
      <c r="Q141" s="209">
        <v>1</v>
      </c>
      <c r="R141" s="202" t="s">
        <v>315</v>
      </c>
      <c r="S141" s="163">
        <f t="shared" ref="S141:S144" si="5">K141*(1-Q141)</f>
        <v>0</v>
      </c>
    </row>
    <row r="142" spans="2:19" s="2" customFormat="1" hidden="1" x14ac:dyDescent="0.15">
      <c r="B142" s="709"/>
      <c r="C142" s="736"/>
      <c r="D142" s="736"/>
      <c r="E142" s="88" t="s">
        <v>46</v>
      </c>
      <c r="F142" s="110" t="s">
        <v>47</v>
      </c>
      <c r="G142" s="107"/>
      <c r="H142" s="123" t="s">
        <v>318</v>
      </c>
      <c r="I142" s="95" t="s">
        <v>26</v>
      </c>
      <c r="J142" s="95">
        <v>1</v>
      </c>
      <c r="K142" s="145">
        <v>4</v>
      </c>
      <c r="L142" s="147">
        <v>42415</v>
      </c>
      <c r="M142" s="147">
        <v>42418</v>
      </c>
      <c r="N142" s="97"/>
      <c r="O142" s="88" t="s">
        <v>36</v>
      </c>
      <c r="P142" s="95"/>
      <c r="Q142" s="209">
        <v>1</v>
      </c>
      <c r="R142" s="202" t="s">
        <v>315</v>
      </c>
      <c r="S142" s="163">
        <f t="shared" si="5"/>
        <v>0</v>
      </c>
    </row>
    <row r="143" spans="2:19" s="2" customFormat="1" hidden="1" x14ac:dyDescent="0.15">
      <c r="B143" s="709"/>
      <c r="C143" s="736"/>
      <c r="D143" s="736"/>
      <c r="E143" s="88" t="s">
        <v>46</v>
      </c>
      <c r="F143" s="110" t="s">
        <v>47</v>
      </c>
      <c r="G143" s="107" t="s">
        <v>48</v>
      </c>
      <c r="H143" s="123" t="s">
        <v>319</v>
      </c>
      <c r="I143" s="95" t="s">
        <v>26</v>
      </c>
      <c r="J143" s="95">
        <v>1</v>
      </c>
      <c r="K143" s="145">
        <v>5</v>
      </c>
      <c r="L143" s="147">
        <v>42419</v>
      </c>
      <c r="M143" s="147">
        <v>42425</v>
      </c>
      <c r="N143" s="97"/>
      <c r="O143" s="88" t="s">
        <v>228</v>
      </c>
      <c r="P143" s="95" t="s">
        <v>26</v>
      </c>
      <c r="Q143" s="209">
        <v>1</v>
      </c>
      <c r="R143" s="202" t="s">
        <v>315</v>
      </c>
      <c r="S143" s="163">
        <f t="shared" si="5"/>
        <v>0</v>
      </c>
    </row>
    <row r="144" spans="2:19" s="2" customFormat="1" hidden="1" x14ac:dyDescent="0.15">
      <c r="B144" s="709"/>
      <c r="C144" s="736"/>
      <c r="D144" s="736"/>
      <c r="E144" s="88" t="s">
        <v>46</v>
      </c>
      <c r="F144" s="110" t="s">
        <v>47</v>
      </c>
      <c r="G144" s="107"/>
      <c r="H144" s="123" t="s">
        <v>324</v>
      </c>
      <c r="I144" s="95" t="s">
        <v>26</v>
      </c>
      <c r="J144" s="95">
        <v>1</v>
      </c>
      <c r="K144" s="145">
        <v>5</v>
      </c>
      <c r="L144" s="147">
        <v>42419</v>
      </c>
      <c r="M144" s="147">
        <v>42425</v>
      </c>
      <c r="N144" s="97"/>
      <c r="O144" s="88" t="s">
        <v>36</v>
      </c>
      <c r="P144" s="95"/>
      <c r="Q144" s="209">
        <v>1</v>
      </c>
      <c r="R144" s="202" t="s">
        <v>315</v>
      </c>
      <c r="S144" s="163">
        <f t="shared" si="5"/>
        <v>0</v>
      </c>
    </row>
    <row r="145" spans="2:19" s="2" customFormat="1" ht="24" hidden="1" x14ac:dyDescent="0.15">
      <c r="B145" s="709"/>
      <c r="C145" s="736"/>
      <c r="D145" s="736"/>
      <c r="E145" s="88" t="s">
        <v>46</v>
      </c>
      <c r="F145" s="108" t="s">
        <v>47</v>
      </c>
      <c r="G145" s="107" t="s">
        <v>48</v>
      </c>
      <c r="H145" s="123" t="s">
        <v>325</v>
      </c>
      <c r="I145" s="95" t="s">
        <v>70</v>
      </c>
      <c r="J145" s="95">
        <v>2</v>
      </c>
      <c r="K145" s="89">
        <v>5</v>
      </c>
      <c r="L145" s="147"/>
      <c r="M145" s="147"/>
      <c r="N145" s="97"/>
      <c r="O145" s="121"/>
      <c r="P145" s="95" t="s">
        <v>326</v>
      </c>
      <c r="Q145" s="209">
        <v>1</v>
      </c>
      <c r="R145" s="202" t="s">
        <v>315</v>
      </c>
      <c r="S145" s="163"/>
    </row>
    <row r="146" spans="2:19" s="2" customFormat="1" hidden="1" x14ac:dyDescent="0.15">
      <c r="B146" s="707"/>
      <c r="C146" s="739" t="s">
        <v>323</v>
      </c>
      <c r="D146" s="350" t="s">
        <v>327</v>
      </c>
      <c r="E146" s="351" t="s">
        <v>43</v>
      </c>
      <c r="F146" s="352" t="s">
        <v>47</v>
      </c>
      <c r="G146" s="88" t="s">
        <v>48</v>
      </c>
      <c r="H146" s="351" t="s">
        <v>327</v>
      </c>
      <c r="I146" s="369" t="s">
        <v>100</v>
      </c>
      <c r="J146" s="369">
        <v>1</v>
      </c>
      <c r="K146" s="370">
        <v>5</v>
      </c>
      <c r="L146" s="371">
        <v>42426</v>
      </c>
      <c r="M146" s="371">
        <v>42432</v>
      </c>
      <c r="N146" s="88"/>
      <c r="O146" s="372" t="s">
        <v>301</v>
      </c>
      <c r="P146" s="369" t="s">
        <v>328</v>
      </c>
      <c r="Q146" s="391"/>
      <c r="R146" s="392" t="s">
        <v>315</v>
      </c>
    </row>
    <row r="147" spans="2:19" s="2" customFormat="1" ht="24" hidden="1" x14ac:dyDescent="0.15">
      <c r="B147" s="712"/>
      <c r="C147" s="737"/>
      <c r="D147" s="233" t="s">
        <v>329</v>
      </c>
      <c r="E147" s="353" t="s">
        <v>65</v>
      </c>
      <c r="F147" s="353"/>
      <c r="G147" s="91" t="s">
        <v>48</v>
      </c>
      <c r="H147" s="353" t="s">
        <v>329</v>
      </c>
      <c r="I147" s="119" t="s">
        <v>100</v>
      </c>
      <c r="J147" s="119">
        <v>1</v>
      </c>
      <c r="K147" s="179">
        <v>5</v>
      </c>
      <c r="L147" s="373">
        <v>42466</v>
      </c>
      <c r="M147" s="373">
        <v>42472</v>
      </c>
      <c r="N147" s="91"/>
      <c r="O147" s="179" t="s">
        <v>296</v>
      </c>
      <c r="P147" s="120" t="s">
        <v>328</v>
      </c>
      <c r="Q147" s="393"/>
      <c r="R147" s="394" t="s">
        <v>315</v>
      </c>
    </row>
    <row r="148" spans="2:19" s="2" customFormat="1" ht="24" hidden="1" x14ac:dyDescent="0.15">
      <c r="B148" s="707"/>
      <c r="C148" s="736"/>
      <c r="D148" s="354" t="s">
        <v>330</v>
      </c>
      <c r="E148" s="352" t="s">
        <v>43</v>
      </c>
      <c r="F148" s="352"/>
      <c r="G148" s="88" t="s">
        <v>48</v>
      </c>
      <c r="H148" s="352" t="s">
        <v>330</v>
      </c>
      <c r="I148" s="120" t="s">
        <v>100</v>
      </c>
      <c r="J148" s="120">
        <v>1</v>
      </c>
      <c r="K148" s="374">
        <v>5</v>
      </c>
      <c r="L148" s="375">
        <v>42387</v>
      </c>
      <c r="M148" s="375">
        <v>42394</v>
      </c>
      <c r="N148" s="88"/>
      <c r="O148" s="376" t="s">
        <v>331</v>
      </c>
      <c r="P148" s="120" t="s">
        <v>328</v>
      </c>
      <c r="Q148" s="395"/>
      <c r="R148" s="396" t="s">
        <v>315</v>
      </c>
    </row>
    <row r="149" spans="2:19" s="2" customFormat="1" ht="24" hidden="1" x14ac:dyDescent="0.15">
      <c r="B149" s="707"/>
      <c r="C149" s="736"/>
      <c r="D149" s="354" t="s">
        <v>332</v>
      </c>
      <c r="E149" s="352" t="s">
        <v>43</v>
      </c>
      <c r="F149" s="352"/>
      <c r="G149" s="88" t="s">
        <v>48</v>
      </c>
      <c r="H149" s="352" t="s">
        <v>332</v>
      </c>
      <c r="I149" s="120" t="s">
        <v>100</v>
      </c>
      <c r="J149" s="120">
        <v>1</v>
      </c>
      <c r="K149" s="374">
        <v>5</v>
      </c>
      <c r="L149" s="375">
        <v>42395</v>
      </c>
      <c r="M149" s="375">
        <v>42402</v>
      </c>
      <c r="N149" s="88"/>
      <c r="O149" s="376" t="s">
        <v>331</v>
      </c>
      <c r="P149" s="120" t="s">
        <v>333</v>
      </c>
      <c r="Q149" s="395"/>
      <c r="R149" s="396" t="s">
        <v>315</v>
      </c>
    </row>
    <row r="150" spans="2:19" s="66" customFormat="1" hidden="1" x14ac:dyDescent="0.15">
      <c r="B150" s="723"/>
      <c r="C150" s="744" t="s">
        <v>334</v>
      </c>
      <c r="D150" s="355" t="s">
        <v>327</v>
      </c>
      <c r="E150" s="350" t="s">
        <v>43</v>
      </c>
      <c r="F150" s="350"/>
      <c r="G150" s="238"/>
      <c r="H150" s="355" t="s">
        <v>327</v>
      </c>
      <c r="I150" s="253" t="s">
        <v>100</v>
      </c>
      <c r="J150" s="253"/>
      <c r="K150" s="238">
        <v>0</v>
      </c>
      <c r="L150" s="238"/>
      <c r="M150" s="238"/>
      <c r="N150" s="377"/>
      <c r="O150" s="238"/>
      <c r="P150" s="253"/>
      <c r="Q150" s="397"/>
      <c r="R150" s="337" t="s">
        <v>315</v>
      </c>
    </row>
    <row r="151" spans="2:19" s="66" customFormat="1" ht="24" hidden="1" x14ac:dyDescent="0.15">
      <c r="B151" s="724"/>
      <c r="C151" s="745"/>
      <c r="D151" s="356" t="s">
        <v>330</v>
      </c>
      <c r="E151" s="123" t="s">
        <v>43</v>
      </c>
      <c r="F151" s="123"/>
      <c r="G151" s="227"/>
      <c r="H151" s="356" t="s">
        <v>330</v>
      </c>
      <c r="I151" s="229" t="s">
        <v>100</v>
      </c>
      <c r="J151" s="229"/>
      <c r="K151" s="227">
        <v>0</v>
      </c>
      <c r="L151" s="227"/>
      <c r="M151" s="227"/>
      <c r="N151" s="377"/>
      <c r="O151" s="238"/>
      <c r="P151" s="253"/>
      <c r="Q151" s="398"/>
      <c r="R151" s="399" t="s">
        <v>315</v>
      </c>
    </row>
    <row r="152" spans="2:19" s="66" customFormat="1" ht="24" hidden="1" x14ac:dyDescent="0.15">
      <c r="B152" s="724"/>
      <c r="C152" s="745"/>
      <c r="D152" s="356" t="s">
        <v>335</v>
      </c>
      <c r="E152" s="123" t="s">
        <v>43</v>
      </c>
      <c r="F152" s="123"/>
      <c r="G152" s="227"/>
      <c r="H152" s="356" t="s">
        <v>335</v>
      </c>
      <c r="I152" s="229" t="s">
        <v>100</v>
      </c>
      <c r="J152" s="229"/>
      <c r="K152" s="227">
        <v>0</v>
      </c>
      <c r="L152" s="227"/>
      <c r="M152" s="227"/>
      <c r="N152" s="377"/>
      <c r="O152" s="238"/>
      <c r="P152" s="253"/>
      <c r="Q152" s="398"/>
      <c r="R152" s="399" t="s">
        <v>315</v>
      </c>
    </row>
    <row r="153" spans="2:19" s="66" customFormat="1" hidden="1" x14ac:dyDescent="0.15">
      <c r="B153" s="724"/>
      <c r="C153" s="745" t="s">
        <v>336</v>
      </c>
      <c r="D153" s="356" t="s">
        <v>327</v>
      </c>
      <c r="E153" s="123" t="s">
        <v>43</v>
      </c>
      <c r="F153" s="123"/>
      <c r="G153" s="227"/>
      <c r="H153" s="356" t="s">
        <v>327</v>
      </c>
      <c r="I153" s="229" t="s">
        <v>100</v>
      </c>
      <c r="J153" s="229"/>
      <c r="K153" s="227">
        <v>0</v>
      </c>
      <c r="L153" s="227"/>
      <c r="M153" s="227"/>
      <c r="N153" s="377"/>
      <c r="O153" s="238"/>
      <c r="P153" s="253"/>
      <c r="Q153" s="398"/>
      <c r="R153" s="399" t="s">
        <v>315</v>
      </c>
    </row>
    <row r="154" spans="2:19" s="66" customFormat="1" ht="24" hidden="1" x14ac:dyDescent="0.15">
      <c r="B154" s="724"/>
      <c r="C154" s="745"/>
      <c r="D154" s="356" t="s">
        <v>330</v>
      </c>
      <c r="E154" s="123" t="s">
        <v>43</v>
      </c>
      <c r="F154" s="123"/>
      <c r="G154" s="227"/>
      <c r="H154" s="356" t="s">
        <v>330</v>
      </c>
      <c r="I154" s="229" t="s">
        <v>100</v>
      </c>
      <c r="J154" s="229"/>
      <c r="K154" s="227">
        <v>0</v>
      </c>
      <c r="L154" s="227"/>
      <c r="M154" s="227"/>
      <c r="N154" s="377"/>
      <c r="O154" s="238"/>
      <c r="P154" s="253"/>
      <c r="Q154" s="398"/>
      <c r="R154" s="399" t="s">
        <v>315</v>
      </c>
    </row>
    <row r="155" spans="2:19" s="66" customFormat="1" ht="24" hidden="1" x14ac:dyDescent="0.15">
      <c r="B155" s="725"/>
      <c r="C155" s="746"/>
      <c r="D155" s="357" t="s">
        <v>335</v>
      </c>
      <c r="E155" s="233" t="s">
        <v>43</v>
      </c>
      <c r="F155" s="233"/>
      <c r="G155" s="241"/>
      <c r="H155" s="357" t="s">
        <v>335</v>
      </c>
      <c r="I155" s="254" t="s">
        <v>100</v>
      </c>
      <c r="J155" s="254"/>
      <c r="K155" s="241">
        <v>0</v>
      </c>
      <c r="L155" s="241"/>
      <c r="M155" s="241"/>
      <c r="N155" s="378"/>
      <c r="O155" s="124"/>
      <c r="P155" s="125"/>
      <c r="Q155" s="400"/>
      <c r="R155" s="339" t="s">
        <v>315</v>
      </c>
    </row>
    <row r="156" spans="2:19" s="2" customFormat="1" ht="24" hidden="1" x14ac:dyDescent="0.15">
      <c r="B156" s="707"/>
      <c r="C156" s="293" t="s">
        <v>337</v>
      </c>
      <c r="D156" s="358" t="s">
        <v>337</v>
      </c>
      <c r="E156" s="272" t="s">
        <v>25</v>
      </c>
      <c r="F156" s="101" t="s">
        <v>47</v>
      </c>
      <c r="G156" s="101"/>
      <c r="H156" s="272" t="s">
        <v>337</v>
      </c>
      <c r="I156" s="379" t="s">
        <v>26</v>
      </c>
      <c r="J156" s="379">
        <v>1</v>
      </c>
      <c r="K156" s="291">
        <v>20</v>
      </c>
      <c r="L156" s="380">
        <v>42380</v>
      </c>
      <c r="M156" s="380">
        <v>42405</v>
      </c>
      <c r="N156" s="101"/>
      <c r="O156" s="272" t="s">
        <v>53</v>
      </c>
      <c r="P156" s="379" t="s">
        <v>338</v>
      </c>
      <c r="Q156" s="401">
        <v>1</v>
      </c>
      <c r="R156" s="402" t="s">
        <v>339</v>
      </c>
      <c r="S156" s="163"/>
    </row>
    <row r="157" spans="2:19" s="2" customFormat="1" hidden="1" x14ac:dyDescent="0.15">
      <c r="B157" s="720"/>
      <c r="C157" s="736" t="s">
        <v>340</v>
      </c>
      <c r="D157" s="101" t="s">
        <v>341</v>
      </c>
      <c r="E157" s="101" t="s">
        <v>25</v>
      </c>
      <c r="F157" s="258"/>
      <c r="G157" s="359" t="s">
        <v>48</v>
      </c>
      <c r="H157" s="101" t="s">
        <v>342</v>
      </c>
      <c r="I157" s="95" t="s">
        <v>70</v>
      </c>
      <c r="J157" s="95">
        <v>1</v>
      </c>
      <c r="K157" s="101">
        <v>10</v>
      </c>
      <c r="L157" s="300">
        <v>42419</v>
      </c>
      <c r="M157" s="300">
        <v>42432</v>
      </c>
      <c r="N157" s="235"/>
      <c r="O157" s="101" t="s">
        <v>91</v>
      </c>
      <c r="P157" s="96" t="s">
        <v>343</v>
      </c>
      <c r="Q157" s="340">
        <v>1</v>
      </c>
      <c r="R157" s="346"/>
      <c r="S157" s="163">
        <f t="shared" ref="S157:S158" si="6">K157*(1-Q157)</f>
        <v>0</v>
      </c>
    </row>
    <row r="158" spans="2:19" s="2" customFormat="1" ht="36" hidden="1" x14ac:dyDescent="0.15">
      <c r="B158" s="709"/>
      <c r="C158" s="736"/>
      <c r="D158" s="95" t="s">
        <v>344</v>
      </c>
      <c r="E158" s="95" t="s">
        <v>216</v>
      </c>
      <c r="F158" s="360"/>
      <c r="G158" s="107"/>
      <c r="H158" s="249" t="s">
        <v>344</v>
      </c>
      <c r="I158" s="95" t="s">
        <v>70</v>
      </c>
      <c r="J158" s="95">
        <v>1</v>
      </c>
      <c r="K158" s="101">
        <v>15</v>
      </c>
      <c r="L158" s="147">
        <v>42445</v>
      </c>
      <c r="M158" s="147">
        <v>42461</v>
      </c>
      <c r="N158" s="97"/>
      <c r="O158" s="88" t="s">
        <v>91</v>
      </c>
      <c r="P158" s="381" t="s">
        <v>345</v>
      </c>
      <c r="Q158" s="209">
        <v>1</v>
      </c>
      <c r="R158" s="202"/>
      <c r="S158" s="163">
        <f t="shared" si="6"/>
        <v>0</v>
      </c>
    </row>
    <row r="159" spans="2:19" s="2" customFormat="1" hidden="1" x14ac:dyDescent="0.15">
      <c r="B159" s="717" t="s">
        <v>346</v>
      </c>
      <c r="C159" s="84" t="s">
        <v>347</v>
      </c>
      <c r="D159" s="84" t="s">
        <v>347</v>
      </c>
      <c r="E159" s="84" t="s">
        <v>43</v>
      </c>
      <c r="F159" s="84"/>
      <c r="G159" s="84"/>
      <c r="H159" s="253" t="s">
        <v>347</v>
      </c>
      <c r="I159" s="253" t="s">
        <v>100</v>
      </c>
      <c r="J159" s="253"/>
      <c r="K159" s="238">
        <v>0</v>
      </c>
      <c r="L159" s="238"/>
      <c r="M159" s="238"/>
      <c r="N159" s="238"/>
      <c r="O159" s="238"/>
      <c r="P159" s="238" t="s">
        <v>348</v>
      </c>
      <c r="Q159" s="336"/>
      <c r="R159" s="403"/>
    </row>
    <row r="160" spans="2:19" s="2" customFormat="1" hidden="1" x14ac:dyDescent="0.15">
      <c r="B160" s="707"/>
      <c r="C160" s="88" t="s">
        <v>349</v>
      </c>
      <c r="D160" s="88" t="s">
        <v>349</v>
      </c>
      <c r="E160" s="88" t="s">
        <v>43</v>
      </c>
      <c r="F160" s="88"/>
      <c r="G160" s="88"/>
      <c r="H160" s="229" t="s">
        <v>349</v>
      </c>
      <c r="I160" s="229" t="s">
        <v>100</v>
      </c>
      <c r="J160" s="229"/>
      <c r="K160" s="227">
        <v>0</v>
      </c>
      <c r="L160" s="227"/>
      <c r="M160" s="227"/>
      <c r="N160" s="227"/>
      <c r="O160" s="227"/>
      <c r="P160" s="227" t="s">
        <v>350</v>
      </c>
      <c r="Q160" s="319"/>
      <c r="R160" s="404" t="s">
        <v>351</v>
      </c>
    </row>
    <row r="161" spans="2:20" s="2" customFormat="1" hidden="1" x14ac:dyDescent="0.15">
      <c r="B161" s="712"/>
      <c r="C161" s="272" t="s">
        <v>352</v>
      </c>
      <c r="D161" s="272" t="s">
        <v>352</v>
      </c>
      <c r="E161" s="176" t="s">
        <v>43</v>
      </c>
      <c r="F161" s="176"/>
      <c r="G161" s="176"/>
      <c r="H161" s="119" t="s">
        <v>352</v>
      </c>
      <c r="I161" s="119" t="s">
        <v>100</v>
      </c>
      <c r="J161" s="119"/>
      <c r="K161" s="176">
        <v>0</v>
      </c>
      <c r="L161" s="176"/>
      <c r="M161" s="176"/>
      <c r="N161" s="176"/>
      <c r="O161" s="176"/>
      <c r="P161" s="176" t="s">
        <v>353</v>
      </c>
      <c r="Q161" s="393"/>
      <c r="R161" s="405"/>
    </row>
    <row r="162" spans="2:20" s="65" customFormat="1" hidden="1" x14ac:dyDescent="0.15">
      <c r="B162" s="712"/>
      <c r="C162" s="737" t="s">
        <v>316</v>
      </c>
      <c r="D162" s="737" t="s">
        <v>354</v>
      </c>
      <c r="E162" s="91" t="s">
        <v>43</v>
      </c>
      <c r="F162" s="101" t="s">
        <v>47</v>
      </c>
      <c r="G162" s="105"/>
      <c r="H162" s="92" t="s">
        <v>355</v>
      </c>
      <c r="I162" s="92" t="s">
        <v>112</v>
      </c>
      <c r="J162" s="92">
        <v>1</v>
      </c>
      <c r="K162" s="272">
        <v>5</v>
      </c>
      <c r="L162" s="159">
        <v>42394</v>
      </c>
      <c r="M162" s="159">
        <v>42398</v>
      </c>
      <c r="N162" s="97"/>
      <c r="O162" s="91" t="s">
        <v>356</v>
      </c>
      <c r="P162" s="91"/>
      <c r="Q162" s="207">
        <v>1</v>
      </c>
      <c r="R162" s="406"/>
      <c r="S162" s="89"/>
    </row>
    <row r="163" spans="2:20" s="2" customFormat="1" hidden="1" x14ac:dyDescent="0.15">
      <c r="B163" s="707"/>
      <c r="C163" s="736"/>
      <c r="D163" s="736"/>
      <c r="E163" s="95" t="s">
        <v>216</v>
      </c>
      <c r="F163" s="361"/>
      <c r="G163" s="88" t="s">
        <v>48</v>
      </c>
      <c r="H163" s="95" t="s">
        <v>357</v>
      </c>
      <c r="I163" s="95" t="s">
        <v>70</v>
      </c>
      <c r="J163" s="95">
        <v>2</v>
      </c>
      <c r="K163" s="88">
        <v>1</v>
      </c>
      <c r="L163" s="148">
        <v>42477</v>
      </c>
      <c r="M163" s="148">
        <v>42477</v>
      </c>
      <c r="N163" s="105"/>
      <c r="O163" s="149" t="s">
        <v>171</v>
      </c>
      <c r="P163" s="88"/>
      <c r="Q163" s="209">
        <v>1</v>
      </c>
      <c r="R163" s="202"/>
      <c r="S163" s="163"/>
    </row>
    <row r="164" spans="2:20" s="2" customFormat="1" hidden="1" x14ac:dyDescent="0.15">
      <c r="B164" s="707"/>
      <c r="C164" s="736"/>
      <c r="D164" s="736"/>
      <c r="E164" s="95" t="s">
        <v>216</v>
      </c>
      <c r="F164" s="97" t="s">
        <v>47</v>
      </c>
      <c r="G164" s="88" t="s">
        <v>48</v>
      </c>
      <c r="H164" s="95" t="s">
        <v>358</v>
      </c>
      <c r="I164" s="95" t="s">
        <v>70</v>
      </c>
      <c r="J164" s="95">
        <v>2</v>
      </c>
      <c r="K164" s="88">
        <v>5</v>
      </c>
      <c r="L164" s="148">
        <v>42472</v>
      </c>
      <c r="M164" s="148">
        <v>42476</v>
      </c>
      <c r="N164" s="97"/>
      <c r="O164" s="149" t="s">
        <v>171</v>
      </c>
      <c r="P164" s="88"/>
      <c r="Q164" s="209">
        <v>1</v>
      </c>
      <c r="R164" s="202"/>
      <c r="S164" s="163"/>
    </row>
    <row r="165" spans="2:20" s="2" customFormat="1" hidden="1" x14ac:dyDescent="0.15">
      <c r="B165" s="707"/>
      <c r="C165" s="736"/>
      <c r="D165" s="736"/>
      <c r="E165" s="95" t="s">
        <v>216</v>
      </c>
      <c r="F165" s="135"/>
      <c r="G165" s="88" t="s">
        <v>48</v>
      </c>
      <c r="H165" s="95" t="s">
        <v>359</v>
      </c>
      <c r="I165" s="95" t="s">
        <v>70</v>
      </c>
      <c r="J165" s="95">
        <v>2</v>
      </c>
      <c r="K165" s="88">
        <v>3</v>
      </c>
      <c r="L165" s="148">
        <v>42468</v>
      </c>
      <c r="M165" s="148">
        <v>42471</v>
      </c>
      <c r="N165" s="135"/>
      <c r="O165" s="149" t="s">
        <v>171</v>
      </c>
      <c r="P165" s="88" t="s">
        <v>360</v>
      </c>
      <c r="Q165" s="209">
        <v>1</v>
      </c>
      <c r="R165" s="202"/>
      <c r="S165" s="163"/>
    </row>
    <row r="166" spans="2:20" s="2" customFormat="1" ht="24" hidden="1" x14ac:dyDescent="0.15">
      <c r="B166" s="717"/>
      <c r="C166" s="84" t="s">
        <v>361</v>
      </c>
      <c r="D166" s="84" t="s">
        <v>362</v>
      </c>
      <c r="E166" s="83" t="s">
        <v>216</v>
      </c>
      <c r="F166" s="88" t="s">
        <v>47</v>
      </c>
      <c r="G166" s="84"/>
      <c r="H166" s="362" t="s">
        <v>362</v>
      </c>
      <c r="I166" s="362" t="s">
        <v>70</v>
      </c>
      <c r="J166" s="362">
        <v>1</v>
      </c>
      <c r="K166" s="158">
        <v>10</v>
      </c>
      <c r="L166" s="157">
        <v>42433</v>
      </c>
      <c r="M166" s="157">
        <v>42444</v>
      </c>
      <c r="N166" s="88"/>
      <c r="O166" s="382" t="s">
        <v>228</v>
      </c>
      <c r="P166" s="362" t="s">
        <v>363</v>
      </c>
      <c r="Q166" s="318">
        <v>1</v>
      </c>
      <c r="R166" s="323"/>
      <c r="S166" s="163">
        <f t="shared" ref="S166:S167" si="7">K166*(1-Q166)</f>
        <v>0</v>
      </c>
    </row>
    <row r="167" spans="2:20" s="2" customFormat="1" hidden="1" x14ac:dyDescent="0.15">
      <c r="B167" s="707"/>
      <c r="C167" s="121" t="s">
        <v>364</v>
      </c>
      <c r="D167" s="121" t="s">
        <v>364</v>
      </c>
      <c r="E167" s="95" t="s">
        <v>216</v>
      </c>
      <c r="F167" s="88" t="s">
        <v>47</v>
      </c>
      <c r="G167" s="88"/>
      <c r="H167" s="181" t="s">
        <v>364</v>
      </c>
      <c r="I167" s="95" t="s">
        <v>70</v>
      </c>
      <c r="J167" s="95">
        <v>1</v>
      </c>
      <c r="K167" s="89">
        <v>5</v>
      </c>
      <c r="L167" s="147">
        <v>42445</v>
      </c>
      <c r="M167" s="147">
        <v>42450</v>
      </c>
      <c r="N167" s="163"/>
      <c r="O167" s="308" t="s">
        <v>228</v>
      </c>
      <c r="P167" s="163"/>
      <c r="Q167" s="321">
        <v>1</v>
      </c>
      <c r="R167" s="202" t="s">
        <v>230</v>
      </c>
      <c r="S167" s="163">
        <f t="shared" si="7"/>
        <v>0</v>
      </c>
    </row>
    <row r="168" spans="2:20" s="2" customFormat="1" hidden="1" x14ac:dyDescent="0.15">
      <c r="B168" s="721"/>
      <c r="C168" s="314" t="s">
        <v>365</v>
      </c>
      <c r="D168" s="314" t="s">
        <v>365</v>
      </c>
      <c r="E168" s="314" t="s">
        <v>46</v>
      </c>
      <c r="F168" s="314"/>
      <c r="G168" s="314"/>
      <c r="H168" s="265" t="s">
        <v>365</v>
      </c>
      <c r="I168" s="265" t="s">
        <v>100</v>
      </c>
      <c r="J168" s="265"/>
      <c r="K168" s="314">
        <v>0</v>
      </c>
      <c r="L168" s="314"/>
      <c r="M168" s="314"/>
      <c r="N168" s="314"/>
      <c r="O168" s="314"/>
      <c r="P168" s="314" t="s">
        <v>348</v>
      </c>
      <c r="Q168" s="407"/>
      <c r="R168" s="408"/>
    </row>
    <row r="169" spans="2:20" s="2" customFormat="1" hidden="1" x14ac:dyDescent="0.15">
      <c r="B169" s="712" t="s">
        <v>366</v>
      </c>
      <c r="C169" s="91" t="s">
        <v>314</v>
      </c>
      <c r="D169" s="91" t="s">
        <v>314</v>
      </c>
      <c r="E169" s="95" t="s">
        <v>216</v>
      </c>
      <c r="F169" s="91" t="s">
        <v>47</v>
      </c>
      <c r="G169" s="88" t="s">
        <v>48</v>
      </c>
      <c r="H169" s="92" t="s">
        <v>367</v>
      </c>
      <c r="I169" s="92" t="s">
        <v>70</v>
      </c>
      <c r="J169" s="92">
        <v>2</v>
      </c>
      <c r="K169" s="91">
        <v>4</v>
      </c>
      <c r="L169" s="289">
        <v>42468</v>
      </c>
      <c r="M169" s="289">
        <v>42472</v>
      </c>
      <c r="N169" s="88"/>
      <c r="O169" s="290" t="s">
        <v>80</v>
      </c>
      <c r="P169" s="91"/>
      <c r="Q169" s="207">
        <v>1</v>
      </c>
      <c r="R169" s="208" t="s">
        <v>230</v>
      </c>
      <c r="S169" s="163"/>
    </row>
    <row r="170" spans="2:20" s="65" customFormat="1" hidden="1" x14ac:dyDescent="0.15">
      <c r="B170" s="712"/>
      <c r="C170" s="737" t="s">
        <v>322</v>
      </c>
      <c r="D170" s="712" t="s">
        <v>368</v>
      </c>
      <c r="E170" s="91" t="s">
        <v>43</v>
      </c>
      <c r="F170" s="101" t="s">
        <v>47</v>
      </c>
      <c r="G170" s="361"/>
      <c r="H170" s="363" t="s">
        <v>369</v>
      </c>
      <c r="I170" s="92" t="s">
        <v>70</v>
      </c>
      <c r="J170" s="92">
        <v>1</v>
      </c>
      <c r="K170" s="272">
        <v>5</v>
      </c>
      <c r="L170" s="159">
        <v>42453</v>
      </c>
      <c r="M170" s="159">
        <v>42458</v>
      </c>
      <c r="N170" s="135"/>
      <c r="O170" s="91" t="s">
        <v>80</v>
      </c>
      <c r="P170" s="251" t="s">
        <v>370</v>
      </c>
      <c r="Q170" s="207">
        <v>1</v>
      </c>
      <c r="R170" s="406" t="s">
        <v>230</v>
      </c>
      <c r="S170" s="198">
        <f>K170*(1-Q170)</f>
        <v>0</v>
      </c>
    </row>
    <row r="171" spans="2:20" s="2" customFormat="1" ht="24" hidden="1" x14ac:dyDescent="0.15">
      <c r="B171" s="707"/>
      <c r="C171" s="736"/>
      <c r="D171" s="705"/>
      <c r="E171" s="88" t="s">
        <v>43</v>
      </c>
      <c r="F171" s="135"/>
      <c r="G171" s="88" t="s">
        <v>48</v>
      </c>
      <c r="H171" s="95" t="s">
        <v>371</v>
      </c>
      <c r="I171" s="95" t="s">
        <v>243</v>
      </c>
      <c r="J171" s="95">
        <v>4</v>
      </c>
      <c r="K171" s="88">
        <v>2</v>
      </c>
      <c r="L171" s="147">
        <v>42495</v>
      </c>
      <c r="M171" s="146">
        <v>42497</v>
      </c>
      <c r="N171" s="162"/>
      <c r="O171" s="163" t="s">
        <v>301</v>
      </c>
      <c r="P171" s="163"/>
      <c r="Q171" s="321">
        <v>1</v>
      </c>
      <c r="R171" s="163" t="s">
        <v>230</v>
      </c>
      <c r="S171" s="163"/>
      <c r="T171" s="163"/>
    </row>
    <row r="172" spans="2:20" s="2" customFormat="1" hidden="1" x14ac:dyDescent="0.15">
      <c r="B172" s="717"/>
      <c r="C172" s="739"/>
      <c r="D172" s="764"/>
      <c r="E172" s="84" t="s">
        <v>43</v>
      </c>
      <c r="F172" s="97"/>
      <c r="G172" s="84" t="s">
        <v>48</v>
      </c>
      <c r="H172" s="83" t="s">
        <v>372</v>
      </c>
      <c r="I172" s="83" t="s">
        <v>70</v>
      </c>
      <c r="J172" s="83">
        <v>2</v>
      </c>
      <c r="K172" s="84">
        <v>1</v>
      </c>
      <c r="L172" s="157">
        <v>42479</v>
      </c>
      <c r="M172" s="157">
        <v>42479</v>
      </c>
      <c r="N172" s="162"/>
      <c r="O172" s="158" t="s">
        <v>71</v>
      </c>
      <c r="P172" s="383" t="s">
        <v>373</v>
      </c>
      <c r="Q172" s="322">
        <v>1</v>
      </c>
      <c r="R172" s="323" t="s">
        <v>230</v>
      </c>
      <c r="S172" s="194"/>
    </row>
    <row r="173" spans="2:20" s="2" customFormat="1" hidden="1" x14ac:dyDescent="0.15">
      <c r="B173" s="707"/>
      <c r="C173" s="736"/>
      <c r="D173" s="121" t="s">
        <v>374</v>
      </c>
      <c r="E173" s="95" t="s">
        <v>216</v>
      </c>
      <c r="F173" s="97"/>
      <c r="G173" s="88" t="s">
        <v>48</v>
      </c>
      <c r="H173" s="181" t="s">
        <v>375</v>
      </c>
      <c r="I173" s="95" t="s">
        <v>70</v>
      </c>
      <c r="J173" s="95">
        <v>2</v>
      </c>
      <c r="K173" s="89">
        <v>4</v>
      </c>
      <c r="L173" s="148">
        <v>42473</v>
      </c>
      <c r="M173" s="148">
        <v>42478</v>
      </c>
      <c r="N173" s="162"/>
      <c r="O173" s="149" t="s">
        <v>71</v>
      </c>
      <c r="P173" s="163" t="s">
        <v>376</v>
      </c>
      <c r="Q173" s="199">
        <v>1</v>
      </c>
      <c r="R173" s="202"/>
      <c r="S173" s="163"/>
    </row>
    <row r="174" spans="2:20" s="66" customFormat="1" ht="20.100000000000001" hidden="1" customHeight="1" x14ac:dyDescent="0.15">
      <c r="B174" s="726"/>
      <c r="C174" s="124" t="s">
        <v>377</v>
      </c>
      <c r="D174" s="124" t="s">
        <v>377</v>
      </c>
      <c r="E174" s="112" t="s">
        <v>43</v>
      </c>
      <c r="F174" s="112"/>
      <c r="G174" s="124"/>
      <c r="H174" s="125" t="s">
        <v>377</v>
      </c>
      <c r="I174" s="125" t="s">
        <v>100</v>
      </c>
      <c r="J174" s="125"/>
      <c r="K174" s="124">
        <v>0</v>
      </c>
      <c r="L174" s="124"/>
      <c r="M174" s="124"/>
      <c r="N174" s="124"/>
      <c r="O174" s="124"/>
      <c r="P174" s="124" t="s">
        <v>378</v>
      </c>
      <c r="Q174" s="409"/>
      <c r="R174" s="410"/>
      <c r="S174" s="411"/>
    </row>
    <row r="175" spans="2:20" s="2" customFormat="1" ht="24" hidden="1" x14ac:dyDescent="0.15">
      <c r="B175" s="707" t="s">
        <v>379</v>
      </c>
      <c r="C175" s="736" t="s">
        <v>380</v>
      </c>
      <c r="D175" s="88" t="s">
        <v>381</v>
      </c>
      <c r="E175" s="88" t="s">
        <v>43</v>
      </c>
      <c r="F175" s="88"/>
      <c r="G175" s="89"/>
      <c r="H175" s="90" t="s">
        <v>382</v>
      </c>
      <c r="I175" s="90" t="s">
        <v>26</v>
      </c>
      <c r="J175" s="90"/>
      <c r="K175" s="140">
        <v>7</v>
      </c>
      <c r="L175" s="140"/>
      <c r="M175" s="140"/>
      <c r="N175" s="140"/>
      <c r="O175" s="140" t="s">
        <v>91</v>
      </c>
      <c r="P175" s="140"/>
      <c r="Q175" s="195">
        <v>1</v>
      </c>
      <c r="R175" s="202"/>
      <c r="S175" s="163"/>
    </row>
    <row r="176" spans="2:20" s="2" customFormat="1" ht="29.1" hidden="1" customHeight="1" x14ac:dyDescent="0.15">
      <c r="B176" s="707"/>
      <c r="C176" s="736"/>
      <c r="D176" s="95" t="s">
        <v>383</v>
      </c>
      <c r="E176" s="95" t="s">
        <v>65</v>
      </c>
      <c r="F176" s="95"/>
      <c r="G176" s="89"/>
      <c r="H176" s="90" t="s">
        <v>383</v>
      </c>
      <c r="I176" s="90" t="s">
        <v>26</v>
      </c>
      <c r="J176" s="90"/>
      <c r="K176" s="140">
        <v>5</v>
      </c>
      <c r="L176" s="140"/>
      <c r="M176" s="140"/>
      <c r="N176" s="140"/>
      <c r="O176" s="140" t="s">
        <v>91</v>
      </c>
      <c r="P176" s="140"/>
      <c r="Q176" s="195">
        <v>1</v>
      </c>
      <c r="R176" s="202"/>
      <c r="S176" s="163"/>
    </row>
    <row r="177" spans="2:20" s="2" customFormat="1" ht="27" hidden="1" customHeight="1" x14ac:dyDescent="0.15">
      <c r="B177" s="707"/>
      <c r="C177" s="736"/>
      <c r="D177" s="95" t="s">
        <v>384</v>
      </c>
      <c r="E177" s="95" t="s">
        <v>65</v>
      </c>
      <c r="F177" s="95"/>
      <c r="G177" s="89" t="s">
        <v>48</v>
      </c>
      <c r="H177" s="98" t="s">
        <v>384</v>
      </c>
      <c r="I177" s="98" t="s">
        <v>26</v>
      </c>
      <c r="J177" s="98"/>
      <c r="K177" s="89">
        <v>10</v>
      </c>
      <c r="L177" s="89"/>
      <c r="M177" s="384">
        <v>42363</v>
      </c>
      <c r="N177" s="89"/>
      <c r="O177" s="89" t="s">
        <v>91</v>
      </c>
      <c r="P177" s="98" t="s">
        <v>385</v>
      </c>
      <c r="Q177" s="199">
        <v>1</v>
      </c>
      <c r="R177" s="202"/>
      <c r="S177" s="163"/>
    </row>
    <row r="178" spans="2:20" s="2" customFormat="1" ht="21" hidden="1" customHeight="1" x14ac:dyDescent="0.15">
      <c r="B178" s="707"/>
      <c r="C178" s="736" t="s">
        <v>386</v>
      </c>
      <c r="D178" s="88" t="s">
        <v>387</v>
      </c>
      <c r="E178" s="88" t="s">
        <v>43</v>
      </c>
      <c r="F178" s="88"/>
      <c r="G178" s="88" t="s">
        <v>48</v>
      </c>
      <c r="H178" s="364" t="s">
        <v>387</v>
      </c>
      <c r="I178" s="364" t="s">
        <v>26</v>
      </c>
      <c r="J178" s="364"/>
      <c r="K178" s="385">
        <v>10</v>
      </c>
      <c r="L178" s="385"/>
      <c r="M178" s="386">
        <v>42369</v>
      </c>
      <c r="N178" s="188"/>
      <c r="O178" s="385" t="s">
        <v>53</v>
      </c>
      <c r="P178" s="385"/>
      <c r="Q178" s="412">
        <v>1</v>
      </c>
      <c r="R178" s="202"/>
      <c r="S178" s="163"/>
    </row>
    <row r="179" spans="2:20" s="2" customFormat="1" ht="18" hidden="1" customHeight="1" x14ac:dyDescent="0.15">
      <c r="B179" s="707"/>
      <c r="C179" s="736"/>
      <c r="D179" s="88" t="s">
        <v>388</v>
      </c>
      <c r="E179" s="88" t="s">
        <v>43</v>
      </c>
      <c r="F179" s="88"/>
      <c r="G179" s="88" t="s">
        <v>48</v>
      </c>
      <c r="H179" s="364" t="s">
        <v>388</v>
      </c>
      <c r="I179" s="364" t="s">
        <v>26</v>
      </c>
      <c r="J179" s="364"/>
      <c r="K179" s="385">
        <v>10</v>
      </c>
      <c r="L179" s="385"/>
      <c r="M179" s="386">
        <v>42384</v>
      </c>
      <c r="N179" s="188"/>
      <c r="O179" s="385" t="s">
        <v>53</v>
      </c>
      <c r="P179" s="385"/>
      <c r="Q179" s="412">
        <v>1</v>
      </c>
      <c r="R179" s="202"/>
      <c r="S179" s="163"/>
    </row>
    <row r="180" spans="2:20" s="2" customFormat="1" hidden="1" x14ac:dyDescent="0.15">
      <c r="B180" s="712"/>
      <c r="C180" s="737"/>
      <c r="D180" s="91" t="s">
        <v>389</v>
      </c>
      <c r="E180" s="91" t="s">
        <v>43</v>
      </c>
      <c r="F180" s="91"/>
      <c r="G180" s="88" t="s">
        <v>48</v>
      </c>
      <c r="H180" s="365" t="s">
        <v>389</v>
      </c>
      <c r="I180" s="365" t="s">
        <v>112</v>
      </c>
      <c r="J180" s="365">
        <v>3</v>
      </c>
      <c r="K180" s="387">
        <v>3</v>
      </c>
      <c r="L180" s="388">
        <v>42552</v>
      </c>
      <c r="M180" s="388">
        <v>42555</v>
      </c>
      <c r="N180" s="89"/>
      <c r="O180" s="387" t="s">
        <v>53</v>
      </c>
      <c r="P180" s="387" t="s">
        <v>390</v>
      </c>
      <c r="Q180" s="413">
        <v>1</v>
      </c>
      <c r="R180" s="208"/>
      <c r="S180" s="163"/>
    </row>
    <row r="181" spans="2:20" s="2" customFormat="1" hidden="1" x14ac:dyDescent="0.15">
      <c r="B181" s="712"/>
      <c r="C181" s="737"/>
      <c r="D181" s="91" t="s">
        <v>391</v>
      </c>
      <c r="E181" s="91" t="s">
        <v>43</v>
      </c>
      <c r="F181" s="88"/>
      <c r="G181" s="105" t="s">
        <v>48</v>
      </c>
      <c r="H181" s="365" t="s">
        <v>391</v>
      </c>
      <c r="I181" s="365" t="s">
        <v>112</v>
      </c>
      <c r="J181" s="365">
        <v>3</v>
      </c>
      <c r="K181" s="387">
        <v>2</v>
      </c>
      <c r="L181" s="388">
        <v>42556</v>
      </c>
      <c r="M181" s="388">
        <v>42557</v>
      </c>
      <c r="N181" s="106"/>
      <c r="O181" s="387" t="s">
        <v>53</v>
      </c>
      <c r="P181" s="387"/>
      <c r="Q181" s="413">
        <v>1</v>
      </c>
      <c r="R181" s="208"/>
      <c r="S181" s="198"/>
    </row>
    <row r="182" spans="2:20" s="2" customFormat="1" hidden="1" x14ac:dyDescent="0.15">
      <c r="B182" s="707"/>
      <c r="C182" s="736"/>
      <c r="D182" s="88" t="s">
        <v>392</v>
      </c>
      <c r="E182" s="88" t="s">
        <v>43</v>
      </c>
      <c r="F182" s="97"/>
      <c r="G182" s="88"/>
      <c r="H182" s="95" t="s">
        <v>392</v>
      </c>
      <c r="I182" s="95" t="s">
        <v>70</v>
      </c>
      <c r="J182" s="95">
        <v>3</v>
      </c>
      <c r="K182" s="88">
        <v>2</v>
      </c>
      <c r="L182" s="148">
        <v>42558</v>
      </c>
      <c r="M182" s="148">
        <v>42559</v>
      </c>
      <c r="N182" s="106"/>
      <c r="O182" s="149" t="s">
        <v>53</v>
      </c>
      <c r="P182" s="89"/>
      <c r="Q182" s="199">
        <v>0.99</v>
      </c>
      <c r="R182" s="163"/>
      <c r="S182" s="202"/>
      <c r="T182" s="163"/>
    </row>
    <row r="183" spans="2:20" s="2" customFormat="1" hidden="1" x14ac:dyDescent="0.15">
      <c r="B183" s="707"/>
      <c r="C183" s="736"/>
      <c r="D183" s="88" t="s">
        <v>393</v>
      </c>
      <c r="E183" s="88" t="s">
        <v>43</v>
      </c>
      <c r="F183" s="97"/>
      <c r="G183" s="88"/>
      <c r="H183" s="95" t="s">
        <v>393</v>
      </c>
      <c r="I183" s="95" t="s">
        <v>70</v>
      </c>
      <c r="J183" s="95">
        <v>3</v>
      </c>
      <c r="K183" s="88">
        <v>4</v>
      </c>
      <c r="L183" s="148">
        <v>42558</v>
      </c>
      <c r="M183" s="148">
        <v>42562</v>
      </c>
      <c r="N183" s="106"/>
      <c r="O183" s="149" t="s">
        <v>394</v>
      </c>
      <c r="P183" s="89"/>
      <c r="Q183" s="341">
        <v>0.99</v>
      </c>
      <c r="R183" s="163"/>
      <c r="S183" s="202"/>
      <c r="T183" s="163"/>
    </row>
    <row r="184" spans="2:20" s="2" customFormat="1" hidden="1" x14ac:dyDescent="0.15">
      <c r="B184" s="707"/>
      <c r="C184" s="736"/>
      <c r="D184" s="88" t="s">
        <v>395</v>
      </c>
      <c r="E184" s="88" t="s">
        <v>43</v>
      </c>
      <c r="F184" s="97"/>
      <c r="G184" s="88"/>
      <c r="H184" s="95" t="s">
        <v>395</v>
      </c>
      <c r="I184" s="95" t="s">
        <v>70</v>
      </c>
      <c r="J184" s="95">
        <v>3</v>
      </c>
      <c r="K184" s="88">
        <v>4</v>
      </c>
      <c r="L184" s="148">
        <v>42563</v>
      </c>
      <c r="M184" s="148">
        <v>42566</v>
      </c>
      <c r="N184" s="106"/>
      <c r="O184" s="149" t="s">
        <v>394</v>
      </c>
      <c r="P184" s="89"/>
      <c r="Q184" s="341">
        <v>0.99</v>
      </c>
      <c r="R184" s="163"/>
      <c r="S184" s="202"/>
      <c r="T184" s="163"/>
    </row>
    <row r="185" spans="2:20" s="2" customFormat="1" hidden="1" x14ac:dyDescent="0.15">
      <c r="B185" s="707"/>
      <c r="C185" s="736"/>
      <c r="D185" s="88" t="s">
        <v>396</v>
      </c>
      <c r="E185" s="88" t="s">
        <v>43</v>
      </c>
      <c r="F185" s="97"/>
      <c r="G185" s="88"/>
      <c r="H185" s="95" t="s">
        <v>396</v>
      </c>
      <c r="I185" s="95" t="s">
        <v>70</v>
      </c>
      <c r="J185" s="95">
        <v>3</v>
      </c>
      <c r="K185" s="88">
        <v>5</v>
      </c>
      <c r="L185" s="148">
        <v>42560</v>
      </c>
      <c r="M185" s="148">
        <v>42565</v>
      </c>
      <c r="N185" s="106"/>
      <c r="O185" s="149" t="s">
        <v>53</v>
      </c>
      <c r="P185" s="89"/>
      <c r="Q185" s="199">
        <v>0.99</v>
      </c>
      <c r="R185" s="163"/>
      <c r="S185" s="202"/>
      <c r="T185" s="163"/>
    </row>
    <row r="186" spans="2:20" s="2" customFormat="1" hidden="1" x14ac:dyDescent="0.15">
      <c r="B186" s="707"/>
      <c r="C186" s="736"/>
      <c r="D186" s="88" t="s">
        <v>397</v>
      </c>
      <c r="E186" s="88" t="s">
        <v>43</v>
      </c>
      <c r="F186" s="97"/>
      <c r="G186" s="88"/>
      <c r="H186" s="95" t="s">
        <v>397</v>
      </c>
      <c r="I186" s="95" t="s">
        <v>70</v>
      </c>
      <c r="J186" s="95">
        <v>3</v>
      </c>
      <c r="K186" s="88">
        <v>3</v>
      </c>
      <c r="L186" s="148">
        <v>42566</v>
      </c>
      <c r="M186" s="148">
        <v>42569</v>
      </c>
      <c r="N186" s="106"/>
      <c r="O186" s="149" t="s">
        <v>53</v>
      </c>
      <c r="P186" s="89"/>
      <c r="Q186" s="199">
        <v>0.99</v>
      </c>
      <c r="R186" s="163"/>
      <c r="S186" s="202"/>
      <c r="T186" s="163"/>
    </row>
    <row r="187" spans="2:20" s="2" customFormat="1" hidden="1" x14ac:dyDescent="0.15">
      <c r="B187" s="707"/>
      <c r="C187" s="736"/>
      <c r="D187" s="88" t="s">
        <v>398</v>
      </c>
      <c r="E187" s="88" t="s">
        <v>43</v>
      </c>
      <c r="F187" s="97"/>
      <c r="G187" s="88"/>
      <c r="H187" s="95" t="s">
        <v>398</v>
      </c>
      <c r="I187" s="95" t="s">
        <v>70</v>
      </c>
      <c r="J187" s="95">
        <v>3</v>
      </c>
      <c r="K187" s="88">
        <v>3</v>
      </c>
      <c r="L187" s="148">
        <v>42552</v>
      </c>
      <c r="M187" s="148">
        <v>42555</v>
      </c>
      <c r="N187" s="106"/>
      <c r="O187" s="149" t="s">
        <v>394</v>
      </c>
      <c r="P187" s="89"/>
      <c r="Q187" s="199">
        <v>0.99</v>
      </c>
      <c r="R187" s="163"/>
      <c r="S187" s="202"/>
      <c r="T187" s="163"/>
    </row>
    <row r="188" spans="2:20" s="2" customFormat="1" hidden="1" x14ac:dyDescent="0.15">
      <c r="B188" s="707"/>
      <c r="C188" s="736"/>
      <c r="D188" s="88" t="s">
        <v>399</v>
      </c>
      <c r="E188" s="88" t="s">
        <v>43</v>
      </c>
      <c r="F188" s="97"/>
      <c r="G188" s="88"/>
      <c r="H188" s="95" t="s">
        <v>399</v>
      </c>
      <c r="I188" s="95" t="s">
        <v>70</v>
      </c>
      <c r="J188" s="95">
        <v>3</v>
      </c>
      <c r="K188" s="88">
        <v>2</v>
      </c>
      <c r="L188" s="148">
        <v>42556</v>
      </c>
      <c r="M188" s="148">
        <v>42557</v>
      </c>
      <c r="N188" s="106"/>
      <c r="O188" s="149" t="s">
        <v>394</v>
      </c>
      <c r="P188" s="89"/>
      <c r="Q188" s="199">
        <v>0.99</v>
      </c>
      <c r="R188" s="163"/>
      <c r="S188" s="202"/>
      <c r="T188" s="163"/>
    </row>
    <row r="189" spans="2:20" s="2" customFormat="1" hidden="1" x14ac:dyDescent="0.15">
      <c r="B189" s="707"/>
      <c r="C189" s="736"/>
      <c r="D189" s="88" t="s">
        <v>400</v>
      </c>
      <c r="E189" s="88" t="s">
        <v>43</v>
      </c>
      <c r="F189" s="97"/>
      <c r="G189" s="88"/>
      <c r="H189" s="95" t="s">
        <v>400</v>
      </c>
      <c r="I189" s="95" t="s">
        <v>70</v>
      </c>
      <c r="J189" s="95">
        <v>3</v>
      </c>
      <c r="K189" s="88">
        <v>4</v>
      </c>
      <c r="L189" s="148">
        <v>42570</v>
      </c>
      <c r="M189" s="148">
        <v>42573</v>
      </c>
      <c r="N189" s="106"/>
      <c r="O189" s="149" t="s">
        <v>53</v>
      </c>
      <c r="P189" s="89"/>
      <c r="Q189" s="199">
        <v>0.99</v>
      </c>
      <c r="R189" s="163"/>
      <c r="S189" s="202"/>
      <c r="T189" s="163" t="s">
        <v>252</v>
      </c>
    </row>
    <row r="190" spans="2:20" s="2" customFormat="1" hidden="1" x14ac:dyDescent="0.15">
      <c r="B190" s="707"/>
      <c r="C190" s="736"/>
      <c r="D190" s="88" t="s">
        <v>401</v>
      </c>
      <c r="E190" s="88" t="s">
        <v>43</v>
      </c>
      <c r="F190" s="97"/>
      <c r="G190" s="88"/>
      <c r="H190" s="95" t="s">
        <v>401</v>
      </c>
      <c r="I190" s="95" t="s">
        <v>70</v>
      </c>
      <c r="J190" s="95">
        <v>3</v>
      </c>
      <c r="K190" s="88">
        <v>2</v>
      </c>
      <c r="L190" s="148">
        <v>42567</v>
      </c>
      <c r="M190" s="148">
        <v>42569</v>
      </c>
      <c r="N190" s="106"/>
      <c r="O190" s="149" t="s">
        <v>394</v>
      </c>
      <c r="P190" s="89"/>
      <c r="Q190" s="199">
        <v>0.99</v>
      </c>
      <c r="R190" s="163"/>
      <c r="S190" s="202"/>
      <c r="T190" s="163"/>
    </row>
    <row r="191" spans="2:20" s="2" customFormat="1" hidden="1" x14ac:dyDescent="0.15">
      <c r="B191" s="707"/>
      <c r="C191" s="736"/>
      <c r="D191" s="88" t="s">
        <v>402</v>
      </c>
      <c r="E191" s="88" t="s">
        <v>43</v>
      </c>
      <c r="F191" s="97"/>
      <c r="G191" s="88"/>
      <c r="H191" s="95" t="s">
        <v>402</v>
      </c>
      <c r="I191" s="95" t="s">
        <v>70</v>
      </c>
      <c r="J191" s="95">
        <v>3</v>
      </c>
      <c r="K191" s="88">
        <v>3</v>
      </c>
      <c r="L191" s="148">
        <v>42570</v>
      </c>
      <c r="M191" s="148">
        <v>42572</v>
      </c>
      <c r="N191" s="106"/>
      <c r="O191" s="149" t="s">
        <v>394</v>
      </c>
      <c r="P191" s="89"/>
      <c r="Q191" s="199">
        <v>0.99</v>
      </c>
      <c r="R191" s="163"/>
      <c r="S191" s="202"/>
      <c r="T191" s="163" t="s">
        <v>252</v>
      </c>
    </row>
    <row r="192" spans="2:20" s="2" customFormat="1" hidden="1" x14ac:dyDescent="0.15">
      <c r="B192" s="707"/>
      <c r="C192" s="736"/>
      <c r="D192" s="88" t="s">
        <v>403</v>
      </c>
      <c r="E192" s="88" t="s">
        <v>43</v>
      </c>
      <c r="F192" s="97"/>
      <c r="G192" s="88"/>
      <c r="H192" s="95" t="s">
        <v>403</v>
      </c>
      <c r="I192" s="95" t="s">
        <v>70</v>
      </c>
      <c r="J192" s="95">
        <v>3</v>
      </c>
      <c r="K192" s="88">
        <v>2</v>
      </c>
      <c r="L192" s="298">
        <v>42573</v>
      </c>
      <c r="M192" s="298">
        <v>42574</v>
      </c>
      <c r="N192" s="106"/>
      <c r="O192" s="299" t="s">
        <v>394</v>
      </c>
      <c r="P192" s="89"/>
      <c r="Q192" s="199">
        <v>0.99</v>
      </c>
      <c r="S192" s="202"/>
      <c r="T192" s="163" t="s">
        <v>252</v>
      </c>
    </row>
    <row r="193" spans="2:20" s="2" customFormat="1" hidden="1" x14ac:dyDescent="0.15">
      <c r="B193" s="707"/>
      <c r="C193" s="736" t="s">
        <v>404</v>
      </c>
      <c r="D193" s="88" t="s">
        <v>405</v>
      </c>
      <c r="E193" s="88" t="s">
        <v>97</v>
      </c>
      <c r="F193" s="97" t="s">
        <v>47</v>
      </c>
      <c r="G193" s="88" t="s">
        <v>48</v>
      </c>
      <c r="H193" s="98" t="s">
        <v>405</v>
      </c>
      <c r="I193" s="98" t="s">
        <v>70</v>
      </c>
      <c r="J193" s="95">
        <v>3</v>
      </c>
      <c r="K193" s="88">
        <v>3</v>
      </c>
      <c r="L193" s="146">
        <v>42554</v>
      </c>
      <c r="M193" s="146">
        <v>42556</v>
      </c>
      <c r="N193" s="106"/>
      <c r="O193" s="89" t="s">
        <v>33</v>
      </c>
      <c r="P193" s="89"/>
      <c r="Q193" s="199">
        <v>0.99</v>
      </c>
      <c r="R193" s="163"/>
      <c r="S193" s="202"/>
      <c r="T193" s="163"/>
    </row>
    <row r="194" spans="2:20" s="2" customFormat="1" ht="24" hidden="1" x14ac:dyDescent="0.15">
      <c r="B194" s="719"/>
      <c r="C194" s="741"/>
      <c r="D194" s="112" t="s">
        <v>406</v>
      </c>
      <c r="E194" s="112" t="s">
        <v>97</v>
      </c>
      <c r="F194" s="91" t="s">
        <v>47</v>
      </c>
      <c r="G194" s="361" t="s">
        <v>48</v>
      </c>
      <c r="H194" s="115" t="s">
        <v>407</v>
      </c>
      <c r="I194" s="115" t="s">
        <v>243</v>
      </c>
      <c r="J194" s="117">
        <v>4</v>
      </c>
      <c r="K194" s="285">
        <v>2</v>
      </c>
      <c r="L194" s="441"/>
      <c r="M194" s="441"/>
      <c r="N194" s="106"/>
      <c r="O194" s="126" t="s">
        <v>53</v>
      </c>
      <c r="P194" s="126"/>
      <c r="Q194" s="205">
        <v>1</v>
      </c>
      <c r="R194" s="214"/>
    </row>
    <row r="195" spans="2:20" s="65" customFormat="1" hidden="1" x14ac:dyDescent="0.15">
      <c r="B195" s="722"/>
      <c r="C195" s="127" t="s">
        <v>408</v>
      </c>
      <c r="D195" s="127" t="s">
        <v>408</v>
      </c>
      <c r="E195" s="127" t="s">
        <v>97</v>
      </c>
      <c r="F195" s="81"/>
      <c r="G195" s="127" t="s">
        <v>48</v>
      </c>
      <c r="H195" s="414" t="s">
        <v>409</v>
      </c>
      <c r="I195" s="414" t="s">
        <v>70</v>
      </c>
      <c r="J195" s="414">
        <v>2</v>
      </c>
      <c r="K195" s="442">
        <v>4</v>
      </c>
      <c r="L195" s="185">
        <v>42486</v>
      </c>
      <c r="M195" s="185">
        <v>42507</v>
      </c>
      <c r="N195" s="106"/>
      <c r="O195" s="186" t="s">
        <v>410</v>
      </c>
      <c r="P195" s="186" t="s">
        <v>411</v>
      </c>
      <c r="Q195" s="389">
        <v>1</v>
      </c>
      <c r="R195" s="390"/>
      <c r="S195" s="184"/>
    </row>
    <row r="196" spans="2:20" hidden="1" x14ac:dyDescent="0.15">
      <c r="B196" s="727"/>
      <c r="C196" s="100" t="s">
        <v>412</v>
      </c>
      <c r="D196" s="100" t="s">
        <v>412</v>
      </c>
      <c r="E196" s="100" t="s">
        <v>97</v>
      </c>
      <c r="F196" s="101"/>
      <c r="G196" s="102"/>
      <c r="H196" s="103" t="s">
        <v>412</v>
      </c>
      <c r="I196" s="103" t="s">
        <v>70</v>
      </c>
      <c r="J196" s="150">
        <v>9</v>
      </c>
      <c r="K196" s="151">
        <v>3</v>
      </c>
      <c r="L196" s="152"/>
      <c r="M196" s="152"/>
      <c r="N196" s="106"/>
      <c r="O196" s="153"/>
      <c r="P196" s="153"/>
      <c r="Q196" s="204"/>
      <c r="R196" s="153"/>
    </row>
    <row r="197" spans="2:20" s="2" customFormat="1" hidden="1" x14ac:dyDescent="0.15">
      <c r="B197" s="719"/>
      <c r="C197" s="112" t="s">
        <v>413</v>
      </c>
      <c r="D197" s="112" t="s">
        <v>413</v>
      </c>
      <c r="E197" s="314" t="s">
        <v>43</v>
      </c>
      <c r="F197" s="314"/>
      <c r="G197" s="314" t="s">
        <v>48</v>
      </c>
      <c r="H197" s="265" t="s">
        <v>413</v>
      </c>
      <c r="I197" s="265" t="s">
        <v>100</v>
      </c>
      <c r="J197" s="265">
        <v>1</v>
      </c>
      <c r="K197" s="314">
        <v>7</v>
      </c>
      <c r="L197" s="315"/>
      <c r="M197" s="315"/>
      <c r="N197" s="314"/>
      <c r="O197" s="314"/>
      <c r="P197" s="314" t="s">
        <v>414</v>
      </c>
      <c r="Q197" s="407"/>
      <c r="R197" s="466"/>
    </row>
    <row r="198" spans="2:20" s="2" customFormat="1" hidden="1" x14ac:dyDescent="0.15">
      <c r="B198" s="712" t="s">
        <v>415</v>
      </c>
      <c r="C198" s="91" t="s">
        <v>416</v>
      </c>
      <c r="D198" s="91" t="s">
        <v>417</v>
      </c>
      <c r="E198" s="91" t="s">
        <v>43</v>
      </c>
      <c r="F198" s="91" t="s">
        <v>47</v>
      </c>
      <c r="G198" s="88"/>
      <c r="H198" s="92" t="s">
        <v>418</v>
      </c>
      <c r="I198" s="92" t="s">
        <v>112</v>
      </c>
      <c r="J198" s="92">
        <v>1</v>
      </c>
      <c r="K198" s="91">
        <v>9</v>
      </c>
      <c r="L198" s="91"/>
      <c r="M198" s="159">
        <v>42342</v>
      </c>
      <c r="N198" s="147"/>
      <c r="O198" s="91" t="s">
        <v>91</v>
      </c>
      <c r="P198" s="91" t="s">
        <v>419</v>
      </c>
      <c r="Q198" s="207">
        <v>1</v>
      </c>
      <c r="R198" s="208"/>
      <c r="S198" s="163"/>
    </row>
    <row r="199" spans="2:20" hidden="1" x14ac:dyDescent="0.15">
      <c r="B199" s="722"/>
      <c r="C199" s="742" t="s">
        <v>420</v>
      </c>
      <c r="D199" s="127" t="s">
        <v>421</v>
      </c>
      <c r="E199" s="127" t="s">
        <v>46</v>
      </c>
      <c r="F199" s="101"/>
      <c r="G199" s="102"/>
      <c r="H199" s="129" t="s">
        <v>422</v>
      </c>
      <c r="I199" s="129" t="s">
        <v>70</v>
      </c>
      <c r="J199" s="183">
        <v>9</v>
      </c>
      <c r="K199" s="366">
        <v>10</v>
      </c>
      <c r="L199" s="367"/>
      <c r="M199" s="367"/>
      <c r="N199" s="161"/>
      <c r="O199" s="184"/>
      <c r="P199" s="127"/>
      <c r="Q199" s="389"/>
      <c r="R199" s="184"/>
    </row>
    <row r="200" spans="2:20" hidden="1" x14ac:dyDescent="0.15">
      <c r="B200" s="722"/>
      <c r="C200" s="742"/>
      <c r="D200" s="127" t="s">
        <v>423</v>
      </c>
      <c r="E200" s="127" t="s">
        <v>46</v>
      </c>
      <c r="F200" s="101"/>
      <c r="G200" s="415"/>
      <c r="H200" s="129" t="s">
        <v>424</v>
      </c>
      <c r="I200" s="129" t="s">
        <v>70</v>
      </c>
      <c r="J200" s="183">
        <v>9</v>
      </c>
      <c r="K200" s="443">
        <v>7</v>
      </c>
      <c r="L200" s="444"/>
      <c r="M200" s="444"/>
      <c r="N200" s="106"/>
      <c r="O200" s="184"/>
      <c r="P200" s="184"/>
      <c r="Q200" s="192"/>
      <c r="R200" s="184"/>
    </row>
    <row r="201" spans="2:20" s="2" customFormat="1" hidden="1" x14ac:dyDescent="0.15">
      <c r="B201" s="719"/>
      <c r="C201" s="741"/>
      <c r="D201" s="124" t="s">
        <v>425</v>
      </c>
      <c r="E201" s="124" t="s">
        <v>25</v>
      </c>
      <c r="F201" s="124"/>
      <c r="G201" s="124"/>
      <c r="H201" s="125" t="s">
        <v>426</v>
      </c>
      <c r="I201" s="125" t="s">
        <v>100</v>
      </c>
      <c r="J201" s="125">
        <v>9</v>
      </c>
      <c r="K201" s="124">
        <v>0</v>
      </c>
      <c r="L201" s="124"/>
      <c r="M201" s="124"/>
      <c r="N201" s="124"/>
      <c r="O201" s="124"/>
      <c r="P201" s="408" t="s">
        <v>427</v>
      </c>
      <c r="Q201" s="409"/>
    </row>
    <row r="202" spans="2:20" s="2" customFormat="1" hidden="1" x14ac:dyDescent="0.15">
      <c r="B202" s="712"/>
      <c r="C202" s="91" t="s">
        <v>428</v>
      </c>
      <c r="D202" s="91" t="s">
        <v>428</v>
      </c>
      <c r="E202" s="91" t="s">
        <v>43</v>
      </c>
      <c r="F202" s="272" t="s">
        <v>47</v>
      </c>
      <c r="G202" s="88"/>
      <c r="H202" s="379" t="s">
        <v>429</v>
      </c>
      <c r="I202" s="379" t="s">
        <v>70</v>
      </c>
      <c r="J202" s="379">
        <v>1</v>
      </c>
      <c r="K202" s="272">
        <v>10</v>
      </c>
      <c r="L202" s="159">
        <v>42429</v>
      </c>
      <c r="M202" s="159">
        <v>42439</v>
      </c>
      <c r="N202" s="89"/>
      <c r="O202" s="91" t="s">
        <v>101</v>
      </c>
      <c r="P202" s="93" t="s">
        <v>430</v>
      </c>
      <c r="Q202" s="324">
        <v>1</v>
      </c>
      <c r="R202" s="208"/>
      <c r="S202" s="163">
        <f t="shared" ref="S202:S203" si="8">K202*(1-Q202)</f>
        <v>0</v>
      </c>
    </row>
    <row r="203" spans="2:20" s="65" customFormat="1" hidden="1" x14ac:dyDescent="0.15">
      <c r="B203" s="707"/>
      <c r="C203" s="736" t="s">
        <v>431</v>
      </c>
      <c r="D203" s="736" t="s">
        <v>432</v>
      </c>
      <c r="E203" s="88" t="s">
        <v>216</v>
      </c>
      <c r="F203" s="101" t="s">
        <v>47</v>
      </c>
      <c r="G203" s="97"/>
      <c r="H203" s="96" t="s">
        <v>433</v>
      </c>
      <c r="I203" s="96" t="s">
        <v>70</v>
      </c>
      <c r="J203" s="96">
        <v>1</v>
      </c>
      <c r="K203" s="263">
        <v>5</v>
      </c>
      <c r="L203" s="147">
        <v>42443</v>
      </c>
      <c r="M203" s="147">
        <v>42447</v>
      </c>
      <c r="N203" s="106"/>
      <c r="O203" s="88" t="s">
        <v>101</v>
      </c>
      <c r="P203" s="89"/>
      <c r="Q203" s="215">
        <v>1</v>
      </c>
      <c r="R203" s="200" t="s">
        <v>434</v>
      </c>
      <c r="S203" s="163">
        <f t="shared" si="8"/>
        <v>0</v>
      </c>
    </row>
    <row r="204" spans="2:20" s="2" customFormat="1" hidden="1" x14ac:dyDescent="0.15">
      <c r="B204" s="719"/>
      <c r="C204" s="741"/>
      <c r="D204" s="741"/>
      <c r="E204" s="112" t="s">
        <v>43</v>
      </c>
      <c r="F204" s="112"/>
      <c r="G204" s="88" t="s">
        <v>48</v>
      </c>
      <c r="H204" s="416" t="s">
        <v>435</v>
      </c>
      <c r="I204" s="416" t="s">
        <v>70</v>
      </c>
      <c r="J204" s="416">
        <v>2</v>
      </c>
      <c r="K204" s="113">
        <v>3</v>
      </c>
      <c r="L204" s="286">
        <v>42465</v>
      </c>
      <c r="M204" s="286">
        <v>42467</v>
      </c>
      <c r="N204" s="89"/>
      <c r="O204" s="285" t="s">
        <v>101</v>
      </c>
      <c r="P204" s="126"/>
      <c r="Q204" s="205">
        <v>1</v>
      </c>
      <c r="R204" s="206" t="s">
        <v>434</v>
      </c>
      <c r="S204" s="163"/>
    </row>
    <row r="205" spans="2:20" s="65" customFormat="1" hidden="1" x14ac:dyDescent="0.15">
      <c r="B205" s="707"/>
      <c r="C205" s="736"/>
      <c r="D205" s="736"/>
      <c r="E205" s="88" t="s">
        <v>216</v>
      </c>
      <c r="F205" s="101" t="s">
        <v>47</v>
      </c>
      <c r="G205" s="97"/>
      <c r="H205" s="96" t="s">
        <v>436</v>
      </c>
      <c r="I205" s="96" t="s">
        <v>70</v>
      </c>
      <c r="J205" s="96">
        <v>1</v>
      </c>
      <c r="K205" s="263">
        <v>5</v>
      </c>
      <c r="L205" s="147">
        <v>42450</v>
      </c>
      <c r="M205" s="147">
        <v>42454</v>
      </c>
      <c r="N205" s="106"/>
      <c r="O205" s="88" t="s">
        <v>101</v>
      </c>
      <c r="P205" s="89"/>
      <c r="Q205" s="215">
        <v>1</v>
      </c>
      <c r="R205" s="200" t="s">
        <v>434</v>
      </c>
      <c r="S205" s="163">
        <f>K205*(1-Q205)</f>
        <v>0</v>
      </c>
    </row>
    <row r="206" spans="2:20" s="2" customFormat="1" hidden="1" x14ac:dyDescent="0.15">
      <c r="B206" s="717"/>
      <c r="C206" s="739"/>
      <c r="D206" s="739"/>
      <c r="E206" s="84" t="s">
        <v>43</v>
      </c>
      <c r="F206" s="84"/>
      <c r="G206" s="88" t="s">
        <v>48</v>
      </c>
      <c r="H206" s="417" t="s">
        <v>437</v>
      </c>
      <c r="I206" s="417" t="s">
        <v>70</v>
      </c>
      <c r="J206" s="417">
        <v>2</v>
      </c>
      <c r="K206" s="267">
        <v>3</v>
      </c>
      <c r="L206" s="157">
        <v>42468</v>
      </c>
      <c r="M206" s="157">
        <v>42471</v>
      </c>
      <c r="N206" s="89"/>
      <c r="O206" s="158" t="s">
        <v>101</v>
      </c>
      <c r="P206" s="85"/>
      <c r="Q206" s="322">
        <v>1</v>
      </c>
      <c r="R206" s="323" t="s">
        <v>434</v>
      </c>
      <c r="S206" s="163"/>
    </row>
    <row r="207" spans="2:20" s="2" customFormat="1" hidden="1" x14ac:dyDescent="0.15">
      <c r="B207" s="707"/>
      <c r="C207" s="88" t="s">
        <v>438</v>
      </c>
      <c r="D207" s="88" t="s">
        <v>438</v>
      </c>
      <c r="E207" s="376" t="s">
        <v>43</v>
      </c>
      <c r="F207" s="376"/>
      <c r="G207" s="88" t="s">
        <v>48</v>
      </c>
      <c r="H207" s="120" t="s">
        <v>438</v>
      </c>
      <c r="I207" s="120" t="s">
        <v>100</v>
      </c>
      <c r="J207" s="120">
        <v>1</v>
      </c>
      <c r="K207" s="376">
        <v>5</v>
      </c>
      <c r="L207" s="373">
        <v>42473</v>
      </c>
      <c r="M207" s="177">
        <v>42479</v>
      </c>
      <c r="N207" s="89"/>
      <c r="O207" s="179" t="s">
        <v>101</v>
      </c>
      <c r="P207" s="179" t="s">
        <v>439</v>
      </c>
      <c r="Q207" s="467"/>
      <c r="R207" s="396" t="s">
        <v>82</v>
      </c>
    </row>
    <row r="208" spans="2:20" s="2" customFormat="1" hidden="1" x14ac:dyDescent="0.15">
      <c r="B208" s="707"/>
      <c r="C208" s="88" t="s">
        <v>440</v>
      </c>
      <c r="D208" s="88" t="s">
        <v>440</v>
      </c>
      <c r="E208" s="88" t="s">
        <v>46</v>
      </c>
      <c r="F208" s="101" t="s">
        <v>47</v>
      </c>
      <c r="G208" s="88" t="s">
        <v>48</v>
      </c>
      <c r="H208" s="101" t="s">
        <v>440</v>
      </c>
      <c r="I208" s="96" t="s">
        <v>26</v>
      </c>
      <c r="J208" s="96">
        <v>1</v>
      </c>
      <c r="K208" s="263">
        <v>8</v>
      </c>
      <c r="L208" s="148">
        <v>42415</v>
      </c>
      <c r="M208" s="148">
        <v>42426</v>
      </c>
      <c r="N208" s="106"/>
      <c r="O208" s="149" t="s">
        <v>101</v>
      </c>
      <c r="P208" s="445" t="s">
        <v>441</v>
      </c>
      <c r="Q208" s="215">
        <v>1</v>
      </c>
      <c r="R208" s="202"/>
      <c r="S208" s="163">
        <f>K208*(1-Q208)</f>
        <v>0</v>
      </c>
    </row>
    <row r="209" spans="2:19" s="2" customFormat="1" hidden="1" x14ac:dyDescent="0.15">
      <c r="B209" s="717"/>
      <c r="C209" s="744" t="s">
        <v>442</v>
      </c>
      <c r="D209" s="238" t="s">
        <v>322</v>
      </c>
      <c r="E209" s="238" t="s">
        <v>43</v>
      </c>
      <c r="F209" s="238"/>
      <c r="G209" s="238"/>
      <c r="H209" s="253" t="s">
        <v>322</v>
      </c>
      <c r="I209" s="253" t="s">
        <v>100</v>
      </c>
      <c r="J209" s="253"/>
      <c r="K209" s="238">
        <v>0</v>
      </c>
      <c r="L209" s="238"/>
      <c r="M209" s="238"/>
      <c r="N209" s="238"/>
      <c r="O209" s="238"/>
      <c r="P209" s="238" t="s">
        <v>443</v>
      </c>
      <c r="Q209" s="336"/>
      <c r="R209" s="337"/>
    </row>
    <row r="210" spans="2:19" s="2" customFormat="1" hidden="1" x14ac:dyDescent="0.15">
      <c r="B210" s="707"/>
      <c r="C210" s="745"/>
      <c r="D210" s="227" t="s">
        <v>444</v>
      </c>
      <c r="E210" s="238" t="s">
        <v>43</v>
      </c>
      <c r="F210" s="238"/>
      <c r="G210" s="227"/>
      <c r="H210" s="229" t="s">
        <v>444</v>
      </c>
      <c r="I210" s="229" t="s">
        <v>100</v>
      </c>
      <c r="J210" s="229"/>
      <c r="K210" s="227">
        <v>0</v>
      </c>
      <c r="L210" s="227"/>
      <c r="M210" s="227"/>
      <c r="N210" s="227"/>
      <c r="O210" s="227"/>
      <c r="P210" s="227" t="s">
        <v>443</v>
      </c>
      <c r="Q210" s="319"/>
      <c r="R210" s="399"/>
    </row>
    <row r="211" spans="2:19" s="2" customFormat="1" hidden="1" x14ac:dyDescent="0.15">
      <c r="B211" s="712"/>
      <c r="C211" s="746"/>
      <c r="D211" s="241" t="s">
        <v>445</v>
      </c>
      <c r="E211" s="124" t="s">
        <v>43</v>
      </c>
      <c r="F211" s="124"/>
      <c r="G211" s="241"/>
      <c r="H211" s="254" t="s">
        <v>445</v>
      </c>
      <c r="I211" s="254" t="s">
        <v>100</v>
      </c>
      <c r="J211" s="254"/>
      <c r="K211" s="241">
        <v>0</v>
      </c>
      <c r="L211" s="241"/>
      <c r="M211" s="241"/>
      <c r="N211" s="241"/>
      <c r="O211" s="241"/>
      <c r="P211" s="241" t="s">
        <v>443</v>
      </c>
      <c r="Q211" s="338"/>
      <c r="R211" s="339"/>
    </row>
    <row r="212" spans="2:19" s="65" customFormat="1" ht="84" hidden="1" x14ac:dyDescent="0.15">
      <c r="B212" s="95" t="s">
        <v>446</v>
      </c>
      <c r="C212" s="88" t="s">
        <v>446</v>
      </c>
      <c r="D212" s="88" t="s">
        <v>446</v>
      </c>
      <c r="E212" s="95" t="s">
        <v>216</v>
      </c>
      <c r="F212" s="101"/>
      <c r="G212" s="97" t="s">
        <v>48</v>
      </c>
      <c r="H212" s="418" t="s">
        <v>446</v>
      </c>
      <c r="I212" s="418" t="s">
        <v>112</v>
      </c>
      <c r="J212" s="418">
        <v>1</v>
      </c>
      <c r="K212" s="446">
        <v>30</v>
      </c>
      <c r="L212" s="148">
        <v>42394</v>
      </c>
      <c r="M212" s="148">
        <v>42438</v>
      </c>
      <c r="N212" s="106"/>
      <c r="O212" s="149" t="s">
        <v>53</v>
      </c>
      <c r="P212" s="418" t="s">
        <v>447</v>
      </c>
      <c r="Q212" s="468">
        <v>1</v>
      </c>
      <c r="R212" s="200"/>
      <c r="S212" s="163">
        <f>K212*(1-Q212)</f>
        <v>0</v>
      </c>
    </row>
    <row r="213" spans="2:19" s="2" customFormat="1" hidden="1" x14ac:dyDescent="0.15">
      <c r="B213" s="717" t="s">
        <v>448</v>
      </c>
      <c r="C213" s="739" t="s">
        <v>449</v>
      </c>
      <c r="D213" s="717" t="s">
        <v>450</v>
      </c>
      <c r="E213" s="84" t="s">
        <v>25</v>
      </c>
      <c r="F213" s="84"/>
      <c r="G213" s="121" t="s">
        <v>48</v>
      </c>
      <c r="H213" s="419" t="s">
        <v>451</v>
      </c>
      <c r="I213" s="130" t="s">
        <v>26</v>
      </c>
      <c r="J213" s="130"/>
      <c r="K213" s="187">
        <v>5</v>
      </c>
      <c r="L213" s="283">
        <v>42359</v>
      </c>
      <c r="M213" s="283">
        <v>42005</v>
      </c>
      <c r="N213" s="188"/>
      <c r="O213" s="187" t="s">
        <v>36</v>
      </c>
      <c r="P213" s="187"/>
      <c r="Q213" s="222">
        <v>1</v>
      </c>
      <c r="R213" s="194"/>
    </row>
    <row r="214" spans="2:19" s="2" customFormat="1" hidden="1" x14ac:dyDescent="0.15">
      <c r="B214" s="707"/>
      <c r="C214" s="736"/>
      <c r="D214" s="736"/>
      <c r="E214" s="88" t="s">
        <v>25</v>
      </c>
      <c r="F214" s="88"/>
      <c r="G214" s="88" t="s">
        <v>48</v>
      </c>
      <c r="H214" s="420" t="s">
        <v>452</v>
      </c>
      <c r="I214" s="420" t="s">
        <v>26</v>
      </c>
      <c r="J214" s="420"/>
      <c r="K214" s="188">
        <v>3</v>
      </c>
      <c r="L214" s="281">
        <v>42359</v>
      </c>
      <c r="M214" s="281">
        <v>42005</v>
      </c>
      <c r="N214" s="188"/>
      <c r="O214" s="188" t="s">
        <v>36</v>
      </c>
      <c r="P214" s="188"/>
      <c r="Q214" s="469">
        <v>1</v>
      </c>
      <c r="R214" s="163"/>
    </row>
    <row r="215" spans="2:19" s="2" customFormat="1" hidden="1" x14ac:dyDescent="0.15">
      <c r="B215" s="707"/>
      <c r="C215" s="736"/>
      <c r="D215" s="736"/>
      <c r="E215" s="88" t="s">
        <v>25</v>
      </c>
      <c r="F215" s="88"/>
      <c r="G215" s="88"/>
      <c r="H215" s="95" t="s">
        <v>453</v>
      </c>
      <c r="I215" s="95" t="s">
        <v>26</v>
      </c>
      <c r="J215" s="95">
        <v>1</v>
      </c>
      <c r="K215" s="88">
        <v>5</v>
      </c>
      <c r="L215" s="147">
        <v>42374</v>
      </c>
      <c r="M215" s="147">
        <v>42377</v>
      </c>
      <c r="N215" s="88"/>
      <c r="O215" s="88" t="s">
        <v>36</v>
      </c>
      <c r="P215" s="88"/>
      <c r="Q215" s="209">
        <v>1</v>
      </c>
      <c r="R215" s="202"/>
      <c r="S215" s="163"/>
    </row>
    <row r="216" spans="2:19" s="2" customFormat="1" hidden="1" x14ac:dyDescent="0.15">
      <c r="B216" s="707"/>
      <c r="C216" s="736"/>
      <c r="D216" s="736"/>
      <c r="E216" s="88" t="s">
        <v>25</v>
      </c>
      <c r="F216" s="88"/>
      <c r="G216" s="88"/>
      <c r="H216" s="95" t="s">
        <v>454</v>
      </c>
      <c r="I216" s="95" t="s">
        <v>26</v>
      </c>
      <c r="J216" s="95">
        <v>1</v>
      </c>
      <c r="K216" s="88">
        <v>5</v>
      </c>
      <c r="L216" s="147">
        <v>42380</v>
      </c>
      <c r="M216" s="147">
        <v>42384</v>
      </c>
      <c r="N216" s="88"/>
      <c r="O216" s="88" t="s">
        <v>53</v>
      </c>
      <c r="P216" s="88"/>
      <c r="Q216" s="209">
        <v>1</v>
      </c>
      <c r="R216" s="202"/>
      <c r="S216" s="163"/>
    </row>
    <row r="217" spans="2:19" s="2" customFormat="1" hidden="1" x14ac:dyDescent="0.15">
      <c r="B217" s="712"/>
      <c r="C217" s="737"/>
      <c r="D217" s="421" t="s">
        <v>455</v>
      </c>
      <c r="E217" s="91" t="s">
        <v>65</v>
      </c>
      <c r="F217" s="91"/>
      <c r="G217" s="88"/>
      <c r="H217" s="92" t="s">
        <v>456</v>
      </c>
      <c r="I217" s="92" t="s">
        <v>26</v>
      </c>
      <c r="J217" s="92">
        <v>1</v>
      </c>
      <c r="K217" s="91">
        <v>7</v>
      </c>
      <c r="L217" s="159">
        <v>42008</v>
      </c>
      <c r="M217" s="159">
        <v>42016</v>
      </c>
      <c r="N217" s="88"/>
      <c r="O217" s="91" t="s">
        <v>36</v>
      </c>
      <c r="P217" s="91" t="s">
        <v>457</v>
      </c>
      <c r="Q217" s="207">
        <v>1</v>
      </c>
      <c r="R217" s="208"/>
      <c r="S217" s="163"/>
    </row>
    <row r="218" spans="2:19" s="2" customFormat="1" hidden="1" x14ac:dyDescent="0.15">
      <c r="B218" s="707"/>
      <c r="C218" s="736"/>
      <c r="D218" s="736" t="s">
        <v>458</v>
      </c>
      <c r="E218" s="88" t="s">
        <v>65</v>
      </c>
      <c r="F218" s="88" t="s">
        <v>47</v>
      </c>
      <c r="G218" s="97"/>
      <c r="H218" s="95" t="s">
        <v>459</v>
      </c>
      <c r="I218" s="95" t="s">
        <v>70</v>
      </c>
      <c r="J218" s="95">
        <v>1</v>
      </c>
      <c r="K218" s="88">
        <v>10</v>
      </c>
      <c r="L218" s="147">
        <v>42439</v>
      </c>
      <c r="M218" s="147">
        <v>42450</v>
      </c>
      <c r="N218" s="97"/>
      <c r="O218" s="88" t="s">
        <v>53</v>
      </c>
      <c r="P218" s="88" t="s">
        <v>26</v>
      </c>
      <c r="Q218" s="209">
        <v>1</v>
      </c>
      <c r="R218" s="202" t="s">
        <v>460</v>
      </c>
      <c r="S218" s="163">
        <f t="shared" ref="S218:S227" si="9">K218*(1-Q218)</f>
        <v>0</v>
      </c>
    </row>
    <row r="219" spans="2:19" s="2" customFormat="1" hidden="1" x14ac:dyDescent="0.15">
      <c r="B219" s="707"/>
      <c r="C219" s="736"/>
      <c r="D219" s="736"/>
      <c r="E219" s="88" t="s">
        <v>65</v>
      </c>
      <c r="F219" s="88" t="s">
        <v>47</v>
      </c>
      <c r="G219" s="97"/>
      <c r="H219" s="422" t="s">
        <v>461</v>
      </c>
      <c r="I219" s="422" t="s">
        <v>70</v>
      </c>
      <c r="J219" s="95">
        <v>1</v>
      </c>
      <c r="K219" s="88">
        <v>5</v>
      </c>
      <c r="L219" s="147">
        <v>42451</v>
      </c>
      <c r="M219" s="147">
        <v>42455</v>
      </c>
      <c r="N219" s="97"/>
      <c r="O219" s="88" t="s">
        <v>228</v>
      </c>
      <c r="P219" s="88" t="s">
        <v>26</v>
      </c>
      <c r="Q219" s="209">
        <v>1</v>
      </c>
      <c r="R219" s="202" t="s">
        <v>460</v>
      </c>
      <c r="S219" s="163">
        <f t="shared" si="9"/>
        <v>0</v>
      </c>
    </row>
    <row r="220" spans="2:19" s="2" customFormat="1" hidden="1" x14ac:dyDescent="0.15">
      <c r="B220" s="707"/>
      <c r="C220" s="736"/>
      <c r="D220" s="736"/>
      <c r="E220" s="88" t="s">
        <v>65</v>
      </c>
      <c r="F220" s="88"/>
      <c r="G220" s="97"/>
      <c r="H220" s="423" t="s">
        <v>462</v>
      </c>
      <c r="I220" s="423" t="s">
        <v>100</v>
      </c>
      <c r="J220" s="381">
        <v>1</v>
      </c>
      <c r="K220" s="429">
        <v>5</v>
      </c>
      <c r="L220" s="447">
        <v>42457</v>
      </c>
      <c r="M220" s="447">
        <v>42461</v>
      </c>
      <c r="N220" s="448"/>
      <c r="O220" s="88" t="s">
        <v>228</v>
      </c>
      <c r="P220" s="429" t="s">
        <v>463</v>
      </c>
      <c r="Q220" s="470"/>
      <c r="R220" s="163"/>
      <c r="S220" s="2">
        <f t="shared" si="9"/>
        <v>5</v>
      </c>
    </row>
    <row r="221" spans="2:19" s="2" customFormat="1" hidden="1" x14ac:dyDescent="0.15">
      <c r="B221" s="707"/>
      <c r="C221" s="736"/>
      <c r="D221" s="736"/>
      <c r="E221" s="88" t="s">
        <v>65</v>
      </c>
      <c r="F221" s="88"/>
      <c r="G221" s="97"/>
      <c r="H221" s="424" t="s">
        <v>464</v>
      </c>
      <c r="I221" s="424" t="s">
        <v>70</v>
      </c>
      <c r="J221" s="96">
        <v>1</v>
      </c>
      <c r="K221" s="101">
        <v>4</v>
      </c>
      <c r="L221" s="300">
        <v>42458</v>
      </c>
      <c r="M221" s="300">
        <v>42461</v>
      </c>
      <c r="N221" s="448"/>
      <c r="O221" s="101" t="s">
        <v>36</v>
      </c>
      <c r="P221" s="429" t="s">
        <v>26</v>
      </c>
      <c r="Q221" s="209">
        <v>1</v>
      </c>
      <c r="R221" s="202" t="s">
        <v>460</v>
      </c>
      <c r="S221" s="163">
        <f t="shared" si="9"/>
        <v>0</v>
      </c>
    </row>
    <row r="222" spans="2:19" s="2" customFormat="1" ht="24" hidden="1" x14ac:dyDescent="0.15">
      <c r="B222" s="707"/>
      <c r="C222" s="736"/>
      <c r="D222" s="736"/>
      <c r="E222" s="88" t="s">
        <v>65</v>
      </c>
      <c r="F222" s="101"/>
      <c r="G222" s="97"/>
      <c r="H222" s="95" t="s">
        <v>465</v>
      </c>
      <c r="I222" s="95" t="s">
        <v>70</v>
      </c>
      <c r="J222" s="95">
        <v>1</v>
      </c>
      <c r="K222" s="101">
        <v>7</v>
      </c>
      <c r="L222" s="147">
        <v>42451</v>
      </c>
      <c r="M222" s="147">
        <v>42458</v>
      </c>
      <c r="N222" s="97"/>
      <c r="O222" s="88" t="s">
        <v>53</v>
      </c>
      <c r="P222" s="88" t="s">
        <v>26</v>
      </c>
      <c r="Q222" s="209">
        <v>1</v>
      </c>
      <c r="R222" s="202" t="s">
        <v>460</v>
      </c>
      <c r="S222" s="163">
        <f t="shared" si="9"/>
        <v>0</v>
      </c>
    </row>
    <row r="223" spans="2:19" s="2" customFormat="1" hidden="1" x14ac:dyDescent="0.15">
      <c r="B223" s="707"/>
      <c r="C223" s="736"/>
      <c r="D223" s="736"/>
      <c r="E223" s="88" t="s">
        <v>65</v>
      </c>
      <c r="F223" s="101"/>
      <c r="G223" s="97"/>
      <c r="H223" s="95" t="s">
        <v>466</v>
      </c>
      <c r="I223" s="95" t="s">
        <v>70</v>
      </c>
      <c r="J223" s="95">
        <v>1</v>
      </c>
      <c r="K223" s="101">
        <v>5</v>
      </c>
      <c r="L223" s="147">
        <v>42459</v>
      </c>
      <c r="M223" s="147">
        <v>42465</v>
      </c>
      <c r="N223" s="97"/>
      <c r="O223" s="88" t="s">
        <v>53</v>
      </c>
      <c r="P223" s="88" t="s">
        <v>26</v>
      </c>
      <c r="Q223" s="209">
        <v>1</v>
      </c>
      <c r="R223" s="202" t="s">
        <v>460</v>
      </c>
      <c r="S223" s="163">
        <f t="shared" si="9"/>
        <v>0</v>
      </c>
    </row>
    <row r="224" spans="2:19" s="2" customFormat="1" hidden="1" x14ac:dyDescent="0.15">
      <c r="B224" s="712"/>
      <c r="C224" s="737"/>
      <c r="D224" s="737"/>
      <c r="E224" s="91" t="s">
        <v>65</v>
      </c>
      <c r="F224" s="88"/>
      <c r="G224" s="105"/>
      <c r="H224" s="92" t="s">
        <v>467</v>
      </c>
      <c r="I224" s="92" t="s">
        <v>70</v>
      </c>
      <c r="J224" s="92">
        <v>1</v>
      </c>
      <c r="K224" s="91">
        <v>5</v>
      </c>
      <c r="L224" s="159">
        <v>42450</v>
      </c>
      <c r="M224" s="159">
        <v>42454</v>
      </c>
      <c r="N224" s="162"/>
      <c r="O224" s="91" t="s">
        <v>36</v>
      </c>
      <c r="P224" s="198" t="s">
        <v>26</v>
      </c>
      <c r="Q224" s="207">
        <v>1</v>
      </c>
      <c r="R224" s="208" t="s">
        <v>460</v>
      </c>
      <c r="S224" s="163">
        <f t="shared" si="9"/>
        <v>0</v>
      </c>
    </row>
    <row r="225" spans="2:20" s="2" customFormat="1" ht="22.5" hidden="1" x14ac:dyDescent="0.15">
      <c r="B225" s="722"/>
      <c r="C225" s="742" t="s">
        <v>468</v>
      </c>
      <c r="D225" s="742" t="s">
        <v>469</v>
      </c>
      <c r="E225" s="127" t="s">
        <v>25</v>
      </c>
      <c r="F225" s="97"/>
      <c r="G225" s="127"/>
      <c r="H225" s="129" t="s">
        <v>470</v>
      </c>
      <c r="I225" s="129" t="s">
        <v>112</v>
      </c>
      <c r="J225" s="183">
        <v>2</v>
      </c>
      <c r="K225" s="127">
        <v>5</v>
      </c>
      <c r="L225" s="367">
        <v>42457</v>
      </c>
      <c r="M225" s="367">
        <v>42461</v>
      </c>
      <c r="N225" s="97"/>
      <c r="O225" s="127" t="s">
        <v>33</v>
      </c>
      <c r="P225" s="127" t="s">
        <v>471</v>
      </c>
      <c r="Q225" s="389">
        <v>1</v>
      </c>
      <c r="R225" s="471" t="s">
        <v>472</v>
      </c>
      <c r="S225" s="220">
        <f t="shared" si="9"/>
        <v>0</v>
      </c>
    </row>
    <row r="226" spans="2:20" s="2" customFormat="1" ht="22.5" hidden="1" x14ac:dyDescent="0.15">
      <c r="B226" s="722"/>
      <c r="C226" s="742"/>
      <c r="D226" s="742"/>
      <c r="E226" s="127" t="s">
        <v>25</v>
      </c>
      <c r="F226" s="97"/>
      <c r="G226" s="127"/>
      <c r="H226" s="129" t="s">
        <v>473</v>
      </c>
      <c r="I226" s="129" t="s">
        <v>112</v>
      </c>
      <c r="J226" s="183">
        <v>2</v>
      </c>
      <c r="K226" s="127">
        <v>5</v>
      </c>
      <c r="L226" s="367">
        <v>42455</v>
      </c>
      <c r="M226" s="367">
        <v>42460</v>
      </c>
      <c r="N226" s="97"/>
      <c r="O226" s="127" t="s">
        <v>33</v>
      </c>
      <c r="P226" s="127" t="s">
        <v>471</v>
      </c>
      <c r="Q226" s="389">
        <v>1</v>
      </c>
      <c r="R226" s="471" t="s">
        <v>472</v>
      </c>
      <c r="S226" s="220">
        <f t="shared" si="9"/>
        <v>0</v>
      </c>
    </row>
    <row r="227" spans="2:20" s="2" customFormat="1" hidden="1" x14ac:dyDescent="0.15">
      <c r="B227" s="722"/>
      <c r="C227" s="742"/>
      <c r="D227" s="742"/>
      <c r="E227" s="127" t="s">
        <v>25</v>
      </c>
      <c r="F227" s="97"/>
      <c r="G227" s="127"/>
      <c r="H227" s="425" t="s">
        <v>474</v>
      </c>
      <c r="I227" s="129" t="s">
        <v>112</v>
      </c>
      <c r="J227" s="183">
        <v>2</v>
      </c>
      <c r="K227" s="184">
        <v>5</v>
      </c>
      <c r="L227" s="367">
        <v>42451</v>
      </c>
      <c r="M227" s="367">
        <v>42455</v>
      </c>
      <c r="N227" s="106"/>
      <c r="O227" s="127" t="s">
        <v>33</v>
      </c>
      <c r="P227" s="127" t="s">
        <v>471</v>
      </c>
      <c r="Q227" s="389">
        <v>1</v>
      </c>
      <c r="R227" s="471" t="s">
        <v>472</v>
      </c>
      <c r="S227" s="220">
        <f t="shared" si="9"/>
        <v>0</v>
      </c>
    </row>
    <row r="228" spans="2:20" s="2" customFormat="1" hidden="1" x14ac:dyDescent="0.15">
      <c r="B228" s="719"/>
      <c r="C228" s="741"/>
      <c r="D228" s="426" t="s">
        <v>475</v>
      </c>
      <c r="E228" s="112" t="s">
        <v>25</v>
      </c>
      <c r="F228" s="88"/>
      <c r="G228" s="361" t="s">
        <v>48</v>
      </c>
      <c r="H228" s="427" t="s">
        <v>476</v>
      </c>
      <c r="I228" s="427" t="s">
        <v>100</v>
      </c>
      <c r="J228" s="117">
        <v>1</v>
      </c>
      <c r="K228" s="126">
        <v>0</v>
      </c>
      <c r="L228" s="286">
        <v>42432</v>
      </c>
      <c r="M228" s="286">
        <v>42438</v>
      </c>
      <c r="N228" s="162"/>
      <c r="O228" s="285" t="s">
        <v>296</v>
      </c>
      <c r="P228" s="214" t="s">
        <v>477</v>
      </c>
      <c r="Q228" s="472"/>
      <c r="R228" s="214" t="s">
        <v>82</v>
      </c>
    </row>
    <row r="229" spans="2:20" s="67" customFormat="1" x14ac:dyDescent="0.15">
      <c r="B229" s="722"/>
      <c r="C229" s="127" t="s">
        <v>478</v>
      </c>
      <c r="D229" s="127" t="s">
        <v>479</v>
      </c>
      <c r="E229" s="127" t="s">
        <v>43</v>
      </c>
      <c r="F229" s="97"/>
      <c r="G229" s="127" t="s">
        <v>48</v>
      </c>
      <c r="H229" s="425" t="s">
        <v>479</v>
      </c>
      <c r="I229" s="129" t="s">
        <v>26</v>
      </c>
      <c r="J229" s="183">
        <v>4</v>
      </c>
      <c r="K229" s="186">
        <v>10</v>
      </c>
      <c r="L229" s="367">
        <v>42499</v>
      </c>
      <c r="M229" s="444">
        <v>42510</v>
      </c>
      <c r="N229" s="106"/>
      <c r="O229" s="220" t="s">
        <v>301</v>
      </c>
      <c r="P229" s="184"/>
      <c r="Q229" s="192"/>
      <c r="R229" s="220"/>
      <c r="S229" s="220"/>
      <c r="T229" s="220"/>
    </row>
    <row r="230" spans="2:20" s="2" customFormat="1" hidden="1" x14ac:dyDescent="0.15">
      <c r="B230" s="717"/>
      <c r="C230" s="428" t="s">
        <v>480</v>
      </c>
      <c r="D230" s="428" t="s">
        <v>481</v>
      </c>
      <c r="E230" s="428" t="s">
        <v>65</v>
      </c>
      <c r="F230" s="429"/>
      <c r="G230" s="135" t="s">
        <v>48</v>
      </c>
      <c r="H230" s="430" t="s">
        <v>481</v>
      </c>
      <c r="I230" s="449" t="s">
        <v>100</v>
      </c>
      <c r="J230" s="450">
        <v>2</v>
      </c>
      <c r="K230" s="164">
        <v>20</v>
      </c>
      <c r="L230" s="451">
        <v>42447</v>
      </c>
      <c r="M230" s="451">
        <v>42474</v>
      </c>
      <c r="N230" s="296"/>
      <c r="O230" s="285" t="s">
        <v>482</v>
      </c>
      <c r="P230" s="164"/>
      <c r="Q230" s="473"/>
      <c r="R230" s="474"/>
    </row>
    <row r="231" spans="2:20" s="2" customFormat="1" hidden="1" x14ac:dyDescent="0.15">
      <c r="B231" s="709"/>
      <c r="C231" s="736" t="s">
        <v>483</v>
      </c>
      <c r="D231" s="88" t="s">
        <v>484</v>
      </c>
      <c r="E231" s="88" t="s">
        <v>25</v>
      </c>
      <c r="F231" s="110"/>
      <c r="G231" s="97"/>
      <c r="H231" s="424" t="s">
        <v>485</v>
      </c>
      <c r="I231" s="99" t="s">
        <v>70</v>
      </c>
      <c r="J231" s="95">
        <v>1</v>
      </c>
      <c r="K231" s="452">
        <v>7</v>
      </c>
      <c r="L231" s="147">
        <v>42447</v>
      </c>
      <c r="M231" s="147">
        <v>42454</v>
      </c>
      <c r="N231" s="106"/>
      <c r="O231" s="88" t="s">
        <v>171</v>
      </c>
      <c r="P231" s="89"/>
      <c r="Q231" s="215">
        <v>1</v>
      </c>
      <c r="R231" s="202"/>
      <c r="S231" s="163">
        <f t="shared" ref="S231:S232" si="10">K231*(1-Q231)</f>
        <v>0</v>
      </c>
    </row>
    <row r="232" spans="2:20" s="2" customFormat="1" hidden="1" x14ac:dyDescent="0.15">
      <c r="B232" s="709"/>
      <c r="C232" s="736"/>
      <c r="D232" s="88" t="s">
        <v>486</v>
      </c>
      <c r="E232" s="88" t="s">
        <v>25</v>
      </c>
      <c r="F232" s="110"/>
      <c r="G232" s="97"/>
      <c r="H232" s="424" t="s">
        <v>486</v>
      </c>
      <c r="I232" s="99" t="s">
        <v>70</v>
      </c>
      <c r="J232" s="95">
        <v>1</v>
      </c>
      <c r="K232" s="145">
        <v>7</v>
      </c>
      <c r="L232" s="173">
        <v>42455</v>
      </c>
      <c r="M232" s="173">
        <v>42462</v>
      </c>
      <c r="N232" s="106"/>
      <c r="O232" s="88" t="s">
        <v>171</v>
      </c>
      <c r="P232" s="85" t="s">
        <v>146</v>
      </c>
      <c r="Q232" s="199">
        <v>1</v>
      </c>
      <c r="R232" s="202"/>
      <c r="S232" s="163">
        <f t="shared" si="10"/>
        <v>0</v>
      </c>
    </row>
    <row r="233" spans="2:20" s="2" customFormat="1" hidden="1" x14ac:dyDescent="0.15">
      <c r="B233" s="719"/>
      <c r="C233" s="741" t="s">
        <v>487</v>
      </c>
      <c r="D233" s="112" t="s">
        <v>488</v>
      </c>
      <c r="E233" s="112" t="s">
        <v>65</v>
      </c>
      <c r="F233" s="112"/>
      <c r="G233" s="91"/>
      <c r="H233" s="246" t="s">
        <v>489</v>
      </c>
      <c r="I233" s="246" t="s">
        <v>26</v>
      </c>
      <c r="J233" s="246"/>
      <c r="K233" s="279">
        <v>7</v>
      </c>
      <c r="L233" s="279"/>
      <c r="M233" s="280">
        <v>42342</v>
      </c>
      <c r="N233" s="281"/>
      <c r="O233" s="279" t="s">
        <v>101</v>
      </c>
      <c r="P233" s="246" t="s">
        <v>490</v>
      </c>
      <c r="Q233" s="332">
        <v>1</v>
      </c>
      <c r="R233" s="214"/>
    </row>
    <row r="234" spans="2:20" s="2" customFormat="1" hidden="1" x14ac:dyDescent="0.15">
      <c r="B234" s="707"/>
      <c r="C234" s="736"/>
      <c r="D234" s="88" t="s">
        <v>491</v>
      </c>
      <c r="E234" s="88" t="s">
        <v>65</v>
      </c>
      <c r="F234" s="97"/>
      <c r="G234" s="88" t="s">
        <v>48</v>
      </c>
      <c r="H234" s="95" t="s">
        <v>492</v>
      </c>
      <c r="I234" s="95" t="s">
        <v>70</v>
      </c>
      <c r="J234" s="95">
        <v>2</v>
      </c>
      <c r="K234" s="89">
        <v>10</v>
      </c>
      <c r="L234" s="148">
        <v>42473</v>
      </c>
      <c r="M234" s="148">
        <v>42483</v>
      </c>
      <c r="O234" s="149" t="s">
        <v>53</v>
      </c>
      <c r="P234" s="89" t="s">
        <v>493</v>
      </c>
      <c r="Q234" s="199">
        <v>1</v>
      </c>
      <c r="R234" s="202"/>
      <c r="S234" s="163"/>
    </row>
    <row r="235" spans="2:20" s="2" customFormat="1" hidden="1" x14ac:dyDescent="0.15">
      <c r="B235" s="717"/>
      <c r="C235" s="739" t="s">
        <v>494</v>
      </c>
      <c r="D235" s="84" t="s">
        <v>495</v>
      </c>
      <c r="E235" s="84" t="s">
        <v>65</v>
      </c>
      <c r="F235" s="84"/>
      <c r="G235" s="84"/>
      <c r="H235" s="130" t="s">
        <v>496</v>
      </c>
      <c r="I235" s="130" t="s">
        <v>26</v>
      </c>
      <c r="J235" s="130"/>
      <c r="K235" s="187">
        <v>5</v>
      </c>
      <c r="L235" s="187"/>
      <c r="M235" s="187"/>
      <c r="N235" s="188"/>
      <c r="O235" s="187"/>
      <c r="P235" s="187"/>
      <c r="Q235" s="222">
        <v>1</v>
      </c>
      <c r="R235" s="194"/>
    </row>
    <row r="236" spans="2:20" s="2" customFormat="1" hidden="1" x14ac:dyDescent="0.15">
      <c r="B236" s="707"/>
      <c r="C236" s="736"/>
      <c r="D236" s="736" t="s">
        <v>497</v>
      </c>
      <c r="E236" s="88" t="s">
        <v>65</v>
      </c>
      <c r="F236" s="88"/>
      <c r="G236" s="88"/>
      <c r="H236" s="420" t="s">
        <v>498</v>
      </c>
      <c r="I236" s="420" t="s">
        <v>26</v>
      </c>
      <c r="J236" s="420"/>
      <c r="K236" s="188">
        <v>5</v>
      </c>
      <c r="L236" s="188"/>
      <c r="M236" s="188"/>
      <c r="N236" s="188"/>
      <c r="O236" s="188" t="s">
        <v>53</v>
      </c>
      <c r="P236" s="188"/>
      <c r="Q236" s="469">
        <v>1</v>
      </c>
      <c r="R236" s="163"/>
    </row>
    <row r="237" spans="2:20" s="2" customFormat="1" hidden="1" x14ac:dyDescent="0.15">
      <c r="B237" s="707"/>
      <c r="C237" s="736"/>
      <c r="D237" s="736"/>
      <c r="E237" s="88" t="s">
        <v>65</v>
      </c>
      <c r="F237" s="88"/>
      <c r="G237" s="88" t="s">
        <v>48</v>
      </c>
      <c r="H237" s="420" t="s">
        <v>499</v>
      </c>
      <c r="I237" s="420" t="s">
        <v>26</v>
      </c>
      <c r="J237" s="420"/>
      <c r="K237" s="188">
        <v>5</v>
      </c>
      <c r="L237" s="188"/>
      <c r="M237" s="281">
        <v>42348</v>
      </c>
      <c r="N237" s="281"/>
      <c r="O237" s="188" t="s">
        <v>91</v>
      </c>
      <c r="P237" s="188"/>
      <c r="Q237" s="469">
        <v>1</v>
      </c>
      <c r="R237" s="163"/>
    </row>
    <row r="238" spans="2:20" s="2" customFormat="1" hidden="1" x14ac:dyDescent="0.15">
      <c r="B238" s="707"/>
      <c r="C238" s="736"/>
      <c r="D238" s="736"/>
      <c r="E238" s="88" t="s">
        <v>65</v>
      </c>
      <c r="F238" s="88"/>
      <c r="G238" s="88" t="s">
        <v>48</v>
      </c>
      <c r="H238" s="420" t="s">
        <v>500</v>
      </c>
      <c r="I238" s="420" t="s">
        <v>26</v>
      </c>
      <c r="J238" s="420"/>
      <c r="K238" s="188">
        <v>5</v>
      </c>
      <c r="L238" s="188"/>
      <c r="M238" s="281">
        <v>42354</v>
      </c>
      <c r="N238" s="281"/>
      <c r="O238" s="188" t="s">
        <v>91</v>
      </c>
      <c r="P238" s="188"/>
      <c r="Q238" s="469">
        <v>1</v>
      </c>
      <c r="R238" s="163"/>
    </row>
    <row r="239" spans="2:20" s="2" customFormat="1" ht="24" hidden="1" x14ac:dyDescent="0.15">
      <c r="B239" s="707"/>
      <c r="C239" s="736"/>
      <c r="D239" s="736"/>
      <c r="E239" s="88" t="s">
        <v>65</v>
      </c>
      <c r="F239" s="88"/>
      <c r="G239" s="313" t="s">
        <v>48</v>
      </c>
      <c r="H239" s="431" t="s">
        <v>501</v>
      </c>
      <c r="I239" s="431" t="s">
        <v>26</v>
      </c>
      <c r="J239" s="431"/>
      <c r="K239" s="188">
        <v>5</v>
      </c>
      <c r="L239" s="188"/>
      <c r="M239" s="281">
        <v>42345</v>
      </c>
      <c r="N239" s="453"/>
      <c r="O239" s="454" t="s">
        <v>91</v>
      </c>
      <c r="P239" s="454"/>
      <c r="Q239" s="469">
        <v>1</v>
      </c>
      <c r="R239" s="475" t="s">
        <v>126</v>
      </c>
    </row>
    <row r="240" spans="2:20" s="2" customFormat="1" hidden="1" x14ac:dyDescent="0.15">
      <c r="B240" s="707"/>
      <c r="C240" s="736"/>
      <c r="D240" s="736" t="s">
        <v>502</v>
      </c>
      <c r="E240" s="88" t="s">
        <v>65</v>
      </c>
      <c r="F240" s="88"/>
      <c r="G240" s="88" t="s">
        <v>48</v>
      </c>
      <c r="H240" s="420" t="s">
        <v>503</v>
      </c>
      <c r="I240" s="420" t="s">
        <v>26</v>
      </c>
      <c r="J240" s="420"/>
      <c r="K240" s="188">
        <v>5</v>
      </c>
      <c r="L240" s="188"/>
      <c r="M240" s="281">
        <v>42369</v>
      </c>
      <c r="N240" s="188"/>
      <c r="O240" s="188" t="s">
        <v>36</v>
      </c>
      <c r="P240" s="188"/>
      <c r="Q240" s="469">
        <v>1</v>
      </c>
      <c r="R240" s="121"/>
    </row>
    <row r="241" spans="2:19" s="2" customFormat="1" hidden="1" x14ac:dyDescent="0.15">
      <c r="B241" s="707"/>
      <c r="C241" s="736"/>
      <c r="D241" s="736"/>
      <c r="E241" s="88" t="s">
        <v>65</v>
      </c>
      <c r="F241" s="88"/>
      <c r="G241" s="88" t="s">
        <v>48</v>
      </c>
      <c r="H241" s="420" t="s">
        <v>504</v>
      </c>
      <c r="I241" s="420" t="s">
        <v>26</v>
      </c>
      <c r="J241" s="420"/>
      <c r="K241" s="188">
        <v>5</v>
      </c>
      <c r="L241" s="188"/>
      <c r="M241" s="281">
        <v>42360</v>
      </c>
      <c r="N241" s="281"/>
      <c r="O241" s="188" t="s">
        <v>91</v>
      </c>
      <c r="P241" s="188"/>
      <c r="Q241" s="469">
        <v>1</v>
      </c>
      <c r="R241" s="163"/>
    </row>
    <row r="242" spans="2:19" s="2" customFormat="1" ht="24" hidden="1" x14ac:dyDescent="0.15">
      <c r="B242" s="717" t="s">
        <v>505</v>
      </c>
      <c r="C242" s="739" t="s">
        <v>506</v>
      </c>
      <c r="D242" s="84" t="s">
        <v>507</v>
      </c>
      <c r="E242" s="84"/>
      <c r="F242" s="84"/>
      <c r="G242" s="84"/>
      <c r="H242" s="247" t="s">
        <v>508</v>
      </c>
      <c r="I242" s="247" t="s">
        <v>100</v>
      </c>
      <c r="J242" s="247"/>
      <c r="K242" s="85">
        <v>0</v>
      </c>
      <c r="L242" s="85"/>
      <c r="M242" s="85"/>
      <c r="N242" s="85"/>
      <c r="O242" s="85"/>
      <c r="P242" s="455" t="s">
        <v>509</v>
      </c>
      <c r="Q242" s="476"/>
      <c r="R242" s="194" t="s">
        <v>510</v>
      </c>
    </row>
    <row r="243" spans="2:19" s="2" customFormat="1" hidden="1" x14ac:dyDescent="0.15">
      <c r="B243" s="712"/>
      <c r="C243" s="737"/>
      <c r="D243" s="432" t="s">
        <v>511</v>
      </c>
      <c r="E243" s="432"/>
      <c r="F243" s="432"/>
      <c r="G243" s="91"/>
      <c r="H243" s="273"/>
      <c r="I243" s="273" t="s">
        <v>100</v>
      </c>
      <c r="J243" s="273"/>
      <c r="K243" s="93"/>
      <c r="L243" s="93"/>
      <c r="M243" s="93"/>
      <c r="N243" s="93"/>
      <c r="O243" s="93"/>
      <c r="P243" s="93"/>
      <c r="Q243" s="325"/>
      <c r="R243" s="198"/>
    </row>
    <row r="244" spans="2:19" s="2" customFormat="1" ht="24" hidden="1" x14ac:dyDescent="0.15">
      <c r="B244" s="728" t="s">
        <v>512</v>
      </c>
      <c r="C244" s="747" t="s">
        <v>448</v>
      </c>
      <c r="D244" s="313" t="s">
        <v>513</v>
      </c>
      <c r="E244" s="101"/>
      <c r="F244" s="81"/>
      <c r="G244" s="88"/>
      <c r="H244" s="433" t="s">
        <v>514</v>
      </c>
      <c r="I244" s="96" t="s">
        <v>70</v>
      </c>
      <c r="J244" s="96">
        <v>2</v>
      </c>
      <c r="K244" s="145">
        <v>8</v>
      </c>
      <c r="L244" s="148">
        <v>42465</v>
      </c>
      <c r="M244" s="148">
        <v>42473</v>
      </c>
      <c r="N244" s="106"/>
      <c r="O244" s="149" t="s">
        <v>53</v>
      </c>
      <c r="P244" s="257" t="s">
        <v>515</v>
      </c>
      <c r="Q244" s="341">
        <v>1</v>
      </c>
      <c r="R244" s="346"/>
      <c r="S244" s="163"/>
    </row>
    <row r="245" spans="2:19" s="2" customFormat="1" hidden="1" x14ac:dyDescent="0.15">
      <c r="B245" s="729"/>
      <c r="C245" s="748"/>
      <c r="D245" s="258" t="s">
        <v>516</v>
      </c>
      <c r="E245" s="267" t="s">
        <v>517</v>
      </c>
      <c r="F245" s="101"/>
      <c r="G245" s="361"/>
      <c r="H245" s="434" t="s">
        <v>518</v>
      </c>
      <c r="I245" s="83" t="s">
        <v>70</v>
      </c>
      <c r="J245" s="434">
        <v>2</v>
      </c>
      <c r="K245" s="282">
        <v>3</v>
      </c>
      <c r="L245" s="456">
        <v>42472</v>
      </c>
      <c r="M245" s="456">
        <v>42474</v>
      </c>
      <c r="N245" s="114"/>
      <c r="O245" s="457" t="s">
        <v>101</v>
      </c>
      <c r="P245" s="282" t="s">
        <v>519</v>
      </c>
      <c r="Q245" s="477">
        <v>1</v>
      </c>
      <c r="R245" s="478"/>
      <c r="S245" s="163"/>
    </row>
    <row r="246" spans="2:19" s="2" customFormat="1" hidden="1" x14ac:dyDescent="0.15">
      <c r="B246" s="730"/>
      <c r="C246" s="749"/>
      <c r="D246" s="272" t="s">
        <v>520</v>
      </c>
      <c r="E246" s="272"/>
      <c r="F246" s="101"/>
      <c r="G246" s="105"/>
      <c r="H246" s="272" t="s">
        <v>520</v>
      </c>
      <c r="I246" s="92" t="s">
        <v>100</v>
      </c>
      <c r="J246" s="458">
        <v>2</v>
      </c>
      <c r="K246" s="291">
        <v>0</v>
      </c>
      <c r="L246" s="291"/>
      <c r="M246" s="291"/>
      <c r="N246" s="114"/>
      <c r="O246" s="302" t="s">
        <v>521</v>
      </c>
      <c r="P246" s="291" t="s">
        <v>522</v>
      </c>
      <c r="Q246" s="479"/>
      <c r="R246" s="302"/>
    </row>
    <row r="247" spans="2:19" s="2" customFormat="1" hidden="1" x14ac:dyDescent="0.15">
      <c r="B247" s="728"/>
      <c r="C247" s="747"/>
      <c r="D247" s="435" t="s">
        <v>523</v>
      </c>
      <c r="E247" s="101" t="s">
        <v>517</v>
      </c>
      <c r="F247" s="81"/>
      <c r="G247" s="88"/>
      <c r="H247" s="101" t="s">
        <v>523</v>
      </c>
      <c r="I247" s="95" t="s">
        <v>70</v>
      </c>
      <c r="J247" s="440">
        <v>2</v>
      </c>
      <c r="K247" s="145">
        <v>4</v>
      </c>
      <c r="L247" s="459">
        <v>42475</v>
      </c>
      <c r="M247" s="459">
        <v>42479</v>
      </c>
      <c r="N247" s="114"/>
      <c r="O247" s="274" t="s">
        <v>524</v>
      </c>
      <c r="P247" s="145"/>
      <c r="Q247" s="341">
        <v>1</v>
      </c>
      <c r="R247" s="346"/>
      <c r="S247" s="163"/>
    </row>
    <row r="248" spans="2:19" s="2" customFormat="1" hidden="1" x14ac:dyDescent="0.15">
      <c r="B248" s="731"/>
      <c r="C248" s="750" t="s">
        <v>525</v>
      </c>
      <c r="D248" s="437" t="s">
        <v>526</v>
      </c>
      <c r="E248" s="366" t="s">
        <v>25</v>
      </c>
      <c r="F248" s="81"/>
      <c r="G248" s="127"/>
      <c r="H248" s="438" t="s">
        <v>527</v>
      </c>
      <c r="I248" s="183" t="s">
        <v>70</v>
      </c>
      <c r="J248" s="438">
        <v>2</v>
      </c>
      <c r="K248" s="443">
        <v>2</v>
      </c>
      <c r="L248" s="460">
        <v>42482</v>
      </c>
      <c r="M248" s="460">
        <v>42483</v>
      </c>
      <c r="N248" s="114"/>
      <c r="O248" s="461" t="s">
        <v>91</v>
      </c>
      <c r="P248" s="443"/>
      <c r="Q248" s="389">
        <v>1</v>
      </c>
      <c r="R248" s="480"/>
      <c r="S248" s="220"/>
    </row>
    <row r="249" spans="2:19" s="2" customFormat="1" hidden="1" x14ac:dyDescent="0.15">
      <c r="B249" s="731"/>
      <c r="C249" s="750"/>
      <c r="D249" s="437" t="s">
        <v>528</v>
      </c>
      <c r="E249" s="366" t="s">
        <v>25</v>
      </c>
      <c r="F249" s="81"/>
      <c r="G249" s="127"/>
      <c r="H249" s="438" t="s">
        <v>529</v>
      </c>
      <c r="I249" s="183" t="s">
        <v>70</v>
      </c>
      <c r="J249" s="438">
        <v>2</v>
      </c>
      <c r="K249" s="443">
        <v>3</v>
      </c>
      <c r="L249" s="460">
        <v>42485</v>
      </c>
      <c r="M249" s="460">
        <v>42487</v>
      </c>
      <c r="N249" s="114"/>
      <c r="O249" s="461" t="s">
        <v>91</v>
      </c>
      <c r="P249" s="443"/>
      <c r="Q249" s="389">
        <v>1</v>
      </c>
      <c r="R249" s="480"/>
      <c r="S249" s="220"/>
    </row>
    <row r="250" spans="2:19" s="2" customFormat="1" hidden="1" x14ac:dyDescent="0.15">
      <c r="B250" s="731"/>
      <c r="C250" s="750"/>
      <c r="D250" s="128" t="s">
        <v>530</v>
      </c>
      <c r="E250" s="366"/>
      <c r="F250" s="81"/>
      <c r="G250" s="127"/>
      <c r="H250" s="438" t="s">
        <v>531</v>
      </c>
      <c r="I250" s="183" t="s">
        <v>70</v>
      </c>
      <c r="J250" s="438">
        <v>2</v>
      </c>
      <c r="K250" s="443">
        <v>3</v>
      </c>
      <c r="L250" s="460">
        <v>42488</v>
      </c>
      <c r="M250" s="460">
        <v>42490</v>
      </c>
      <c r="N250" s="114"/>
      <c r="O250" s="461" t="s">
        <v>91</v>
      </c>
      <c r="P250" s="443"/>
      <c r="Q250" s="389">
        <v>1</v>
      </c>
      <c r="R250" s="480"/>
      <c r="S250" s="220"/>
    </row>
    <row r="251" spans="2:19" s="2" customFormat="1" hidden="1" x14ac:dyDescent="0.15">
      <c r="B251" s="730"/>
      <c r="C251" s="749" t="s">
        <v>532</v>
      </c>
      <c r="D251" s="765" t="s">
        <v>533</v>
      </c>
      <c r="E251" s="113"/>
      <c r="F251" s="101"/>
      <c r="G251" s="361"/>
      <c r="H251" s="439" t="s">
        <v>377</v>
      </c>
      <c r="I251" s="117" t="s">
        <v>70</v>
      </c>
      <c r="J251" s="439">
        <v>2</v>
      </c>
      <c r="K251" s="462">
        <v>4</v>
      </c>
      <c r="L251" s="463">
        <v>42465</v>
      </c>
      <c r="M251" s="463">
        <v>42468</v>
      </c>
      <c r="N251" s="114"/>
      <c r="O251" s="464" t="s">
        <v>524</v>
      </c>
      <c r="P251" s="462"/>
      <c r="Q251" s="481">
        <v>1</v>
      </c>
      <c r="R251" s="482"/>
      <c r="S251" s="163"/>
    </row>
    <row r="252" spans="2:19" s="2" customFormat="1" hidden="1" x14ac:dyDescent="0.15">
      <c r="B252" s="728"/>
      <c r="C252" s="747"/>
      <c r="D252" s="766"/>
      <c r="E252" s="101"/>
      <c r="F252" s="81"/>
      <c r="G252" s="88"/>
      <c r="H252" s="440" t="s">
        <v>534</v>
      </c>
      <c r="I252" s="95" t="s">
        <v>70</v>
      </c>
      <c r="J252" s="440">
        <v>2</v>
      </c>
      <c r="K252" s="145">
        <v>1</v>
      </c>
      <c r="L252" s="459">
        <v>42469</v>
      </c>
      <c r="M252" s="459">
        <v>42469</v>
      </c>
      <c r="N252" s="114"/>
      <c r="O252" s="274" t="s">
        <v>524</v>
      </c>
      <c r="P252" s="145"/>
      <c r="Q252" s="341">
        <v>1</v>
      </c>
      <c r="R252" s="346"/>
      <c r="S252" s="163"/>
    </row>
    <row r="253" spans="2:19" s="2" customFormat="1" ht="21" hidden="1" x14ac:dyDescent="0.15">
      <c r="B253" s="728"/>
      <c r="C253" s="747"/>
      <c r="D253" s="766" t="s">
        <v>535</v>
      </c>
      <c r="E253" s="101"/>
      <c r="F253" s="81"/>
      <c r="G253" s="88"/>
      <c r="H253" s="440" t="s">
        <v>536</v>
      </c>
      <c r="I253" s="95" t="s">
        <v>70</v>
      </c>
      <c r="J253" s="440">
        <v>2</v>
      </c>
      <c r="K253" s="145">
        <v>2</v>
      </c>
      <c r="L253" s="459">
        <v>42471</v>
      </c>
      <c r="M253" s="459">
        <v>42472</v>
      </c>
      <c r="N253" s="114"/>
      <c r="O253" s="274" t="s">
        <v>524</v>
      </c>
      <c r="P253" s="465" t="s">
        <v>537</v>
      </c>
      <c r="Q253" s="341">
        <v>1</v>
      </c>
      <c r="R253" s="346"/>
      <c r="S253" s="163"/>
    </row>
    <row r="254" spans="2:19" s="2" customFormat="1" hidden="1" x14ac:dyDescent="0.15">
      <c r="B254" s="731"/>
      <c r="C254" s="750"/>
      <c r="D254" s="767"/>
      <c r="E254" s="366"/>
      <c r="F254" s="81"/>
      <c r="G254" s="127"/>
      <c r="H254" s="438" t="s">
        <v>538</v>
      </c>
      <c r="I254" s="183" t="s">
        <v>70</v>
      </c>
      <c r="J254" s="438">
        <v>2</v>
      </c>
      <c r="K254" s="443">
        <v>3</v>
      </c>
      <c r="L254" s="460">
        <v>42474</v>
      </c>
      <c r="M254" s="460">
        <v>42476</v>
      </c>
      <c r="N254" s="114"/>
      <c r="O254" s="461" t="s">
        <v>91</v>
      </c>
      <c r="P254" s="443" t="s">
        <v>539</v>
      </c>
      <c r="Q254" s="389">
        <v>1</v>
      </c>
      <c r="R254" s="480"/>
      <c r="S254" s="220"/>
    </row>
    <row r="255" spans="2:19" s="2" customFormat="1" hidden="1" x14ac:dyDescent="0.15">
      <c r="B255" s="728"/>
      <c r="C255" s="747"/>
      <c r="D255" s="766"/>
      <c r="E255" s="101"/>
      <c r="F255" s="81"/>
      <c r="G255" s="88"/>
      <c r="H255" s="440" t="s">
        <v>540</v>
      </c>
      <c r="I255" s="95" t="s">
        <v>70</v>
      </c>
      <c r="J255" s="440">
        <v>2</v>
      </c>
      <c r="K255" s="145">
        <v>2</v>
      </c>
      <c r="L255" s="459">
        <v>42473</v>
      </c>
      <c r="M255" s="459">
        <v>42474</v>
      </c>
      <c r="N255" s="114"/>
      <c r="O255" s="274" t="s">
        <v>524</v>
      </c>
      <c r="P255" s="145"/>
      <c r="Q255" s="341">
        <v>1</v>
      </c>
      <c r="R255" s="346"/>
      <c r="S255" s="163"/>
    </row>
    <row r="256" spans="2:19" s="2" customFormat="1" hidden="1" x14ac:dyDescent="0.15">
      <c r="B256" s="728"/>
      <c r="C256" s="747"/>
      <c r="D256" s="768" t="s">
        <v>541</v>
      </c>
      <c r="E256" s="101"/>
      <c r="F256" s="81"/>
      <c r="G256" s="88"/>
      <c r="H256" s="440" t="s">
        <v>542</v>
      </c>
      <c r="I256" s="95" t="s">
        <v>70</v>
      </c>
      <c r="J256" s="440">
        <v>2</v>
      </c>
      <c r="K256" s="145">
        <v>1</v>
      </c>
      <c r="L256" s="459">
        <v>42470</v>
      </c>
      <c r="M256" s="459">
        <v>42470</v>
      </c>
      <c r="N256" s="114"/>
      <c r="O256" s="149" t="s">
        <v>543</v>
      </c>
      <c r="P256" s="145" t="s">
        <v>544</v>
      </c>
      <c r="Q256" s="341">
        <v>1</v>
      </c>
      <c r="R256" s="346"/>
      <c r="S256" s="163"/>
    </row>
    <row r="257" spans="2:20" s="2" customFormat="1" hidden="1" x14ac:dyDescent="0.15">
      <c r="B257" s="728"/>
      <c r="C257" s="747"/>
      <c r="D257" s="768"/>
      <c r="E257" s="101"/>
      <c r="F257" s="81"/>
      <c r="G257" s="88"/>
      <c r="H257" s="440" t="s">
        <v>545</v>
      </c>
      <c r="I257" s="95" t="s">
        <v>70</v>
      </c>
      <c r="J257" s="440">
        <v>2</v>
      </c>
      <c r="K257" s="145">
        <v>1</v>
      </c>
      <c r="L257" s="459">
        <v>42471</v>
      </c>
      <c r="M257" s="459">
        <v>42471</v>
      </c>
      <c r="N257" s="114"/>
      <c r="O257" s="149" t="s">
        <v>543</v>
      </c>
      <c r="P257" s="145"/>
      <c r="Q257" s="341">
        <v>1</v>
      </c>
      <c r="R257" s="346"/>
      <c r="S257" s="163"/>
    </row>
    <row r="258" spans="2:20" s="2" customFormat="1" hidden="1" x14ac:dyDescent="0.15">
      <c r="B258" s="728"/>
      <c r="C258" s="747"/>
      <c r="D258" s="768"/>
      <c r="E258" s="101"/>
      <c r="F258" s="81"/>
      <c r="G258" s="88"/>
      <c r="H258" s="440" t="s">
        <v>546</v>
      </c>
      <c r="I258" s="95" t="s">
        <v>70</v>
      </c>
      <c r="J258" s="440">
        <v>2</v>
      </c>
      <c r="K258" s="145">
        <v>1</v>
      </c>
      <c r="L258" s="459">
        <v>42472</v>
      </c>
      <c r="M258" s="459">
        <v>42472</v>
      </c>
      <c r="N258" s="114"/>
      <c r="O258" s="149" t="s">
        <v>543</v>
      </c>
      <c r="P258" s="145"/>
      <c r="Q258" s="341">
        <v>1</v>
      </c>
      <c r="R258" s="346"/>
      <c r="S258" s="163"/>
    </row>
    <row r="259" spans="2:20" s="2" customFormat="1" ht="24" hidden="1" x14ac:dyDescent="0.15">
      <c r="B259" s="730"/>
      <c r="C259" s="749"/>
      <c r="D259" s="156" t="s">
        <v>547</v>
      </c>
      <c r="E259" s="113"/>
      <c r="F259" s="101"/>
      <c r="G259" s="361"/>
      <c r="H259" s="126" t="s">
        <v>547</v>
      </c>
      <c r="I259" s="117" t="s">
        <v>70</v>
      </c>
      <c r="J259" s="439">
        <v>2</v>
      </c>
      <c r="K259" s="462">
        <v>2</v>
      </c>
      <c r="L259" s="463">
        <v>42465</v>
      </c>
      <c r="M259" s="463">
        <v>42466</v>
      </c>
      <c r="N259" s="114"/>
      <c r="O259" s="521" t="s">
        <v>36</v>
      </c>
      <c r="P259" s="439" t="s">
        <v>548</v>
      </c>
      <c r="Q259" s="481">
        <v>1</v>
      </c>
      <c r="R259" s="482"/>
      <c r="S259" s="163"/>
    </row>
    <row r="260" spans="2:20" s="2" customFormat="1" hidden="1" x14ac:dyDescent="0.15">
      <c r="B260" s="728"/>
      <c r="C260" s="747"/>
      <c r="D260" s="89" t="s">
        <v>549</v>
      </c>
      <c r="E260" s="101"/>
      <c r="F260" s="81"/>
      <c r="G260" s="88"/>
      <c r="H260" s="89" t="s">
        <v>549</v>
      </c>
      <c r="I260" s="95" t="s">
        <v>70</v>
      </c>
      <c r="J260" s="440">
        <v>2</v>
      </c>
      <c r="K260" s="145">
        <v>4</v>
      </c>
      <c r="L260" s="459">
        <v>42483</v>
      </c>
      <c r="M260" s="459">
        <v>42488</v>
      </c>
      <c r="N260" s="114"/>
      <c r="O260" s="278" t="s">
        <v>80</v>
      </c>
      <c r="P260" s="440"/>
      <c r="Q260" s="341">
        <v>1</v>
      </c>
      <c r="R260" s="346" t="s">
        <v>550</v>
      </c>
      <c r="S260" s="163"/>
    </row>
    <row r="261" spans="2:20" s="2" customFormat="1" hidden="1" x14ac:dyDescent="0.15">
      <c r="B261" s="732"/>
      <c r="C261" s="751"/>
      <c r="D261" s="485" t="s">
        <v>551</v>
      </c>
      <c r="E261" s="484"/>
      <c r="F261" s="81"/>
      <c r="G261" s="132"/>
      <c r="H261" s="486" t="s">
        <v>552</v>
      </c>
      <c r="I261" s="131" t="s">
        <v>70</v>
      </c>
      <c r="J261" s="486">
        <v>2</v>
      </c>
      <c r="K261" s="189">
        <v>4</v>
      </c>
      <c r="L261" s="522">
        <v>42478</v>
      </c>
      <c r="M261" s="522">
        <v>42481</v>
      </c>
      <c r="N261" s="114"/>
      <c r="O261" s="523" t="s">
        <v>91</v>
      </c>
      <c r="P261" s="189"/>
      <c r="Q261" s="556">
        <v>1</v>
      </c>
      <c r="R261" s="557"/>
      <c r="S261" s="220"/>
    </row>
    <row r="262" spans="2:20" hidden="1" x14ac:dyDescent="0.15">
      <c r="B262" s="731" t="s">
        <v>553</v>
      </c>
      <c r="C262" s="184" t="s">
        <v>554</v>
      </c>
      <c r="D262" s="184" t="s">
        <v>554</v>
      </c>
      <c r="E262" s="183" t="s">
        <v>43</v>
      </c>
      <c r="F262" s="235"/>
      <c r="G262" s="487"/>
      <c r="H262" s="184" t="s">
        <v>554</v>
      </c>
      <c r="I262" s="436" t="s">
        <v>70</v>
      </c>
      <c r="J262" s="436">
        <v>2.5</v>
      </c>
      <c r="K262" s="366">
        <v>3</v>
      </c>
      <c r="L262" s="524">
        <v>42548</v>
      </c>
      <c r="M262" s="524">
        <v>42552</v>
      </c>
      <c r="N262" s="525"/>
      <c r="O262" s="442" t="s">
        <v>171</v>
      </c>
      <c r="P262" s="443"/>
      <c r="Q262" s="558">
        <v>0.9</v>
      </c>
      <c r="R262" s="559"/>
      <c r="S262" s="184"/>
    </row>
    <row r="263" spans="2:20" s="65" customFormat="1" hidden="1" x14ac:dyDescent="0.15">
      <c r="B263" s="730"/>
      <c r="C263" s="126" t="s">
        <v>555</v>
      </c>
      <c r="D263" s="126" t="s">
        <v>555</v>
      </c>
      <c r="E263" s="488"/>
      <c r="F263" s="101"/>
      <c r="G263" s="489"/>
      <c r="H263" s="126" t="s">
        <v>555</v>
      </c>
      <c r="I263" s="113" t="s">
        <v>100</v>
      </c>
      <c r="J263" s="416">
        <v>2</v>
      </c>
      <c r="K263" s="113"/>
      <c r="L263" s="113"/>
      <c r="M263" s="462"/>
      <c r="N263" s="525"/>
      <c r="O263" s="462"/>
      <c r="P263" s="462" t="s">
        <v>556</v>
      </c>
      <c r="Q263" s="560"/>
      <c r="R263" s="462"/>
    </row>
    <row r="264" spans="2:20" s="65" customFormat="1" hidden="1" x14ac:dyDescent="0.15">
      <c r="B264" s="728"/>
      <c r="C264" s="89" t="s">
        <v>557</v>
      </c>
      <c r="D264" s="89" t="s">
        <v>557</v>
      </c>
      <c r="E264" s="95" t="s">
        <v>43</v>
      </c>
      <c r="F264" s="81"/>
      <c r="G264" s="490"/>
      <c r="H264" s="89" t="s">
        <v>557</v>
      </c>
      <c r="I264" s="101" t="s">
        <v>70</v>
      </c>
      <c r="J264" s="96">
        <v>2.5</v>
      </c>
      <c r="K264" s="101">
        <v>5</v>
      </c>
      <c r="L264" s="459">
        <v>42553</v>
      </c>
      <c r="M264" s="459">
        <v>42558</v>
      </c>
      <c r="N264" s="525"/>
      <c r="O264" s="446" t="s">
        <v>171</v>
      </c>
      <c r="P264" s="145"/>
      <c r="Q264" s="341">
        <v>0.99</v>
      </c>
      <c r="R264" s="452"/>
      <c r="S264" s="89"/>
    </row>
    <row r="265" spans="2:20" hidden="1" x14ac:dyDescent="0.15">
      <c r="B265" s="733"/>
      <c r="C265" s="153" t="s">
        <v>558</v>
      </c>
      <c r="D265" s="153" t="s">
        <v>558</v>
      </c>
      <c r="E265" s="150" t="s">
        <v>216</v>
      </c>
      <c r="F265" s="101"/>
      <c r="G265" s="492"/>
      <c r="H265" s="153" t="s">
        <v>558</v>
      </c>
      <c r="I265" s="519" t="s">
        <v>70</v>
      </c>
      <c r="J265" s="518">
        <v>9</v>
      </c>
      <c r="K265" s="519"/>
      <c r="L265" s="526"/>
      <c r="M265" s="527"/>
      <c r="N265" s="525"/>
      <c r="O265" s="527"/>
      <c r="P265" s="527"/>
      <c r="Q265" s="561"/>
      <c r="R265" s="527"/>
    </row>
    <row r="266" spans="2:20" s="65" customFormat="1" hidden="1" x14ac:dyDescent="0.15">
      <c r="B266" s="730"/>
      <c r="C266" s="89" t="s">
        <v>559</v>
      </c>
      <c r="D266" s="89" t="s">
        <v>559</v>
      </c>
      <c r="E266" s="83" t="s">
        <v>43</v>
      </c>
      <c r="F266" s="101"/>
      <c r="G266" s="493"/>
      <c r="H266" s="89" t="s">
        <v>559</v>
      </c>
      <c r="I266" s="101" t="s">
        <v>70</v>
      </c>
      <c r="J266" s="417">
        <v>2.5</v>
      </c>
      <c r="K266" s="101">
        <v>2</v>
      </c>
      <c r="L266" s="101"/>
      <c r="M266" s="101"/>
      <c r="N266" s="525"/>
      <c r="O266" s="101" t="s">
        <v>80</v>
      </c>
      <c r="P266" s="101"/>
      <c r="Q266" s="341">
        <v>1</v>
      </c>
      <c r="R266" s="263"/>
      <c r="S266" s="89"/>
    </row>
    <row r="267" spans="2:20" s="65" customFormat="1" hidden="1" x14ac:dyDescent="0.15">
      <c r="B267" s="730"/>
      <c r="C267" s="89" t="s">
        <v>560</v>
      </c>
      <c r="D267" s="89" t="s">
        <v>560</v>
      </c>
      <c r="E267" s="83" t="s">
        <v>43</v>
      </c>
      <c r="F267" s="101"/>
      <c r="G267" s="493"/>
      <c r="H267" s="89" t="s">
        <v>560</v>
      </c>
      <c r="I267" s="101" t="s">
        <v>70</v>
      </c>
      <c r="J267" s="417">
        <v>2.5</v>
      </c>
      <c r="K267" s="101">
        <v>2</v>
      </c>
      <c r="L267" s="101"/>
      <c r="M267" s="145"/>
      <c r="N267" s="525"/>
      <c r="O267" s="101" t="s">
        <v>80</v>
      </c>
      <c r="P267" s="145"/>
      <c r="Q267" s="341">
        <v>1</v>
      </c>
      <c r="R267" s="452"/>
      <c r="S267" s="89"/>
    </row>
    <row r="268" spans="2:20" hidden="1" x14ac:dyDescent="0.15">
      <c r="B268" s="733"/>
      <c r="C268" s="191" t="s">
        <v>561</v>
      </c>
      <c r="D268" s="191" t="s">
        <v>561</v>
      </c>
      <c r="E268" s="131" t="s">
        <v>216</v>
      </c>
      <c r="F268" s="101"/>
      <c r="G268" s="494"/>
      <c r="H268" s="191" t="s">
        <v>561</v>
      </c>
      <c r="I268" s="484" t="s">
        <v>70</v>
      </c>
      <c r="J268" s="483">
        <v>9</v>
      </c>
      <c r="K268" s="484"/>
      <c r="L268" s="528"/>
      <c r="M268" s="529"/>
      <c r="N268" s="525"/>
      <c r="O268" s="529"/>
      <c r="P268" s="529"/>
      <c r="Q268" s="562"/>
      <c r="R268" s="529"/>
    </row>
    <row r="269" spans="2:20" s="65" customFormat="1" hidden="1" x14ac:dyDescent="0.15">
      <c r="B269" s="728"/>
      <c r="C269" s="89" t="s">
        <v>562</v>
      </c>
      <c r="D269" s="89" t="s">
        <v>562</v>
      </c>
      <c r="E269" s="95" t="s">
        <v>216</v>
      </c>
      <c r="F269" s="81"/>
      <c r="G269" s="490"/>
      <c r="H269" s="89" t="s">
        <v>562</v>
      </c>
      <c r="I269" s="101" t="s">
        <v>100</v>
      </c>
      <c r="J269" s="96">
        <v>3</v>
      </c>
      <c r="K269" s="101">
        <v>3</v>
      </c>
      <c r="L269" s="530"/>
      <c r="M269" s="531"/>
      <c r="N269" s="525"/>
      <c r="O269" s="531"/>
      <c r="P269" s="531"/>
      <c r="Q269" s="563"/>
      <c r="R269" s="531"/>
    </row>
    <row r="270" spans="2:20" hidden="1" x14ac:dyDescent="0.15">
      <c r="B270" s="733"/>
      <c r="C270" s="495" t="s">
        <v>563</v>
      </c>
      <c r="D270" s="495" t="s">
        <v>563</v>
      </c>
      <c r="E270" s="496" t="s">
        <v>216</v>
      </c>
      <c r="F270" s="101"/>
      <c r="G270" s="497"/>
      <c r="H270" s="495" t="s">
        <v>563</v>
      </c>
      <c r="I270" s="505" t="s">
        <v>70</v>
      </c>
      <c r="J270" s="491">
        <v>9</v>
      </c>
      <c r="K270" s="505"/>
      <c r="L270" s="532"/>
      <c r="M270" s="533"/>
      <c r="N270" s="525"/>
      <c r="O270" s="533"/>
      <c r="P270" s="533"/>
      <c r="Q270" s="564"/>
      <c r="R270" s="533"/>
    </row>
    <row r="271" spans="2:20" ht="56.25" hidden="1" x14ac:dyDescent="0.15">
      <c r="B271" s="732" t="s">
        <v>564</v>
      </c>
      <c r="C271" s="752" t="s">
        <v>565</v>
      </c>
      <c r="D271" s="191"/>
      <c r="E271" s="131" t="s">
        <v>216</v>
      </c>
      <c r="F271" s="81" t="s">
        <v>47</v>
      </c>
      <c r="G271" s="498"/>
      <c r="H271" s="191" t="s">
        <v>566</v>
      </c>
      <c r="I271" s="483" t="s">
        <v>70</v>
      </c>
      <c r="J271" s="483">
        <v>9</v>
      </c>
      <c r="K271" s="484">
        <v>11</v>
      </c>
      <c r="L271" s="484"/>
      <c r="M271" s="189"/>
      <c r="N271" s="525"/>
      <c r="O271" s="189"/>
      <c r="P271" s="534" t="s">
        <v>567</v>
      </c>
      <c r="Q271" s="565"/>
      <c r="R271" s="189"/>
      <c r="S271" s="191"/>
    </row>
    <row r="272" spans="2:20" s="65" customFormat="1" ht="56.25" hidden="1" x14ac:dyDescent="0.15">
      <c r="B272" s="731"/>
      <c r="C272" s="753"/>
      <c r="D272" s="184" t="s">
        <v>568</v>
      </c>
      <c r="E272" s="183" t="s">
        <v>216</v>
      </c>
      <c r="F272" s="81"/>
      <c r="G272" s="487"/>
      <c r="H272" s="184" t="s">
        <v>568</v>
      </c>
      <c r="I272" s="436" t="s">
        <v>100</v>
      </c>
      <c r="J272" s="436">
        <v>4</v>
      </c>
      <c r="K272" s="366">
        <v>16</v>
      </c>
      <c r="L272" s="535">
        <v>42558</v>
      </c>
      <c r="M272" s="536">
        <v>42574</v>
      </c>
      <c r="N272" s="537"/>
      <c r="O272" s="443" t="s">
        <v>228</v>
      </c>
      <c r="P272" s="538" t="s">
        <v>569</v>
      </c>
      <c r="Q272" s="566"/>
      <c r="R272" s="443"/>
      <c r="S272" s="184"/>
      <c r="T272" s="89"/>
    </row>
    <row r="273" spans="2:20" s="65" customFormat="1" hidden="1" x14ac:dyDescent="0.15">
      <c r="B273" s="730"/>
      <c r="C273" s="754"/>
      <c r="D273" s="126" t="s">
        <v>570</v>
      </c>
      <c r="E273" s="117" t="s">
        <v>216</v>
      </c>
      <c r="F273" s="81"/>
      <c r="G273" s="499"/>
      <c r="H273" s="126" t="s">
        <v>570</v>
      </c>
      <c r="I273" s="113" t="s">
        <v>70</v>
      </c>
      <c r="J273" s="416">
        <v>2.5</v>
      </c>
      <c r="K273" s="113">
        <v>3</v>
      </c>
      <c r="L273" s="113"/>
      <c r="M273" s="113"/>
      <c r="N273" s="500"/>
      <c r="O273" s="113" t="s">
        <v>228</v>
      </c>
      <c r="P273" s="113"/>
      <c r="Q273" s="567">
        <v>1</v>
      </c>
      <c r="R273" s="545"/>
      <c r="S273" s="85"/>
    </row>
    <row r="274" spans="2:20" s="65" customFormat="1" hidden="1" x14ac:dyDescent="0.15">
      <c r="B274" s="731"/>
      <c r="C274" s="753"/>
      <c r="D274" s="184" t="s">
        <v>571</v>
      </c>
      <c r="E274" s="183" t="s">
        <v>216</v>
      </c>
      <c r="F274" s="81"/>
      <c r="G274" s="487"/>
      <c r="H274" s="184" t="s">
        <v>571</v>
      </c>
      <c r="I274" s="366" t="s">
        <v>70</v>
      </c>
      <c r="J274" s="436">
        <v>2.5</v>
      </c>
      <c r="K274" s="366">
        <v>2</v>
      </c>
      <c r="L274" s="366"/>
      <c r="M274" s="366"/>
      <c r="N274" s="500"/>
      <c r="O274" s="366" t="s">
        <v>80</v>
      </c>
      <c r="P274" s="366"/>
      <c r="Q274" s="568">
        <v>1</v>
      </c>
      <c r="R274" s="539"/>
      <c r="S274" s="184"/>
    </row>
    <row r="275" spans="2:20" s="65" customFormat="1" hidden="1" x14ac:dyDescent="0.15">
      <c r="B275" s="731"/>
      <c r="C275" s="753"/>
      <c r="D275" s="184" t="s">
        <v>572</v>
      </c>
      <c r="E275" s="183" t="s">
        <v>216</v>
      </c>
      <c r="F275" s="81"/>
      <c r="G275" s="487"/>
      <c r="H275" s="184" t="s">
        <v>572</v>
      </c>
      <c r="I275" s="366" t="s">
        <v>70</v>
      </c>
      <c r="J275" s="436">
        <v>2.5</v>
      </c>
      <c r="K275" s="366">
        <v>3</v>
      </c>
      <c r="L275" s="366"/>
      <c r="M275" s="484"/>
      <c r="N275" s="500"/>
      <c r="O275" s="484" t="s">
        <v>80</v>
      </c>
      <c r="P275" s="484"/>
      <c r="Q275" s="568">
        <v>1</v>
      </c>
      <c r="R275" s="569"/>
      <c r="S275" s="184"/>
    </row>
    <row r="276" spans="2:20" s="65" customFormat="1" hidden="1" x14ac:dyDescent="0.15">
      <c r="B276" s="731"/>
      <c r="C276" s="753"/>
      <c r="D276" s="769" t="s">
        <v>573</v>
      </c>
      <c r="E276" s="183" t="s">
        <v>216</v>
      </c>
      <c r="F276" s="81"/>
      <c r="G276" s="487"/>
      <c r="H276" s="184" t="s">
        <v>574</v>
      </c>
      <c r="I276" s="366" t="s">
        <v>70</v>
      </c>
      <c r="J276" s="436">
        <v>2.5</v>
      </c>
      <c r="K276" s="366">
        <v>7</v>
      </c>
      <c r="L276" s="539"/>
      <c r="M276" s="366"/>
      <c r="N276" s="500"/>
      <c r="O276" s="366" t="s">
        <v>228</v>
      </c>
      <c r="P276" s="366" t="s">
        <v>575</v>
      </c>
      <c r="Q276" s="568">
        <v>1</v>
      </c>
      <c r="R276" s="539"/>
      <c r="S276" s="184"/>
    </row>
    <row r="277" spans="2:20" s="65" customFormat="1" hidden="1" x14ac:dyDescent="0.15">
      <c r="B277" s="730"/>
      <c r="C277" s="754"/>
      <c r="D277" s="770"/>
      <c r="E277" s="83" t="s">
        <v>216</v>
      </c>
      <c r="F277" s="101"/>
      <c r="G277" s="489"/>
      <c r="H277" s="85" t="s">
        <v>576</v>
      </c>
      <c r="I277" s="267" t="s">
        <v>70</v>
      </c>
      <c r="J277" s="417">
        <v>2.5</v>
      </c>
      <c r="K277" s="267">
        <v>4</v>
      </c>
      <c r="L277" s="359"/>
      <c r="M277" s="101"/>
      <c r="N277" s="500"/>
      <c r="O277" s="101" t="s">
        <v>228</v>
      </c>
      <c r="P277" s="101" t="s">
        <v>575</v>
      </c>
      <c r="Q277" s="340">
        <v>1</v>
      </c>
      <c r="R277" s="263"/>
      <c r="S277" s="89"/>
    </row>
    <row r="278" spans="2:20" s="65" customFormat="1" hidden="1" x14ac:dyDescent="0.15">
      <c r="B278" s="730"/>
      <c r="C278" s="754"/>
      <c r="D278" s="770"/>
      <c r="E278" s="95" t="s">
        <v>216</v>
      </c>
      <c r="F278" s="101"/>
      <c r="G278" s="500"/>
      <c r="H278" s="89" t="s">
        <v>577</v>
      </c>
      <c r="I278" s="101" t="s">
        <v>70</v>
      </c>
      <c r="J278" s="417">
        <v>2.5</v>
      </c>
      <c r="K278" s="101">
        <v>4</v>
      </c>
      <c r="L278" s="263"/>
      <c r="M278" s="101"/>
      <c r="N278" s="500"/>
      <c r="O278" s="101" t="s">
        <v>228</v>
      </c>
      <c r="P278" s="101" t="s">
        <v>578</v>
      </c>
      <c r="Q278" s="340">
        <v>1</v>
      </c>
      <c r="R278" s="263"/>
      <c r="S278" s="89"/>
    </row>
    <row r="279" spans="2:20" s="65" customFormat="1" hidden="1" x14ac:dyDescent="0.15">
      <c r="B279" s="730"/>
      <c r="C279" s="754"/>
      <c r="D279" s="770"/>
      <c r="E279" s="92" t="s">
        <v>216</v>
      </c>
      <c r="F279" s="101"/>
      <c r="G279" s="500"/>
      <c r="H279" s="93" t="s">
        <v>579</v>
      </c>
      <c r="I279" s="272" t="s">
        <v>70</v>
      </c>
      <c r="J279" s="416">
        <v>2.5</v>
      </c>
      <c r="K279" s="272">
        <v>8</v>
      </c>
      <c r="L279" s="540"/>
      <c r="M279" s="101"/>
      <c r="N279" s="500"/>
      <c r="O279" s="101" t="s">
        <v>228</v>
      </c>
      <c r="P279" s="101"/>
      <c r="Q279" s="570">
        <v>1</v>
      </c>
      <c r="R279" s="263" t="s">
        <v>580</v>
      </c>
      <c r="S279" s="89"/>
    </row>
    <row r="280" spans="2:20" s="65" customFormat="1" hidden="1" x14ac:dyDescent="0.15">
      <c r="B280" s="731"/>
      <c r="C280" s="753"/>
      <c r="D280" s="443" t="s">
        <v>581</v>
      </c>
      <c r="E280" s="183" t="s">
        <v>216</v>
      </c>
      <c r="F280" s="81"/>
      <c r="G280" s="487"/>
      <c r="H280" s="443" t="s">
        <v>582</v>
      </c>
      <c r="I280" s="366" t="s">
        <v>70</v>
      </c>
      <c r="J280" s="436">
        <v>2.5</v>
      </c>
      <c r="K280" s="366">
        <v>5</v>
      </c>
      <c r="L280" s="539"/>
      <c r="M280" s="443"/>
      <c r="N280" s="525"/>
      <c r="O280" s="366" t="s">
        <v>228</v>
      </c>
      <c r="P280" s="443" t="s">
        <v>583</v>
      </c>
      <c r="Q280" s="558">
        <v>1</v>
      </c>
      <c r="R280" s="559"/>
      <c r="S280" s="184"/>
    </row>
    <row r="281" spans="2:20" hidden="1" x14ac:dyDescent="0.15">
      <c r="B281" s="733"/>
      <c r="C281" s="755"/>
      <c r="D281" s="153" t="s">
        <v>584</v>
      </c>
      <c r="E281" s="150" t="s">
        <v>216</v>
      </c>
      <c r="F281" s="101"/>
      <c r="G281" s="492"/>
      <c r="H281" s="153" t="s">
        <v>584</v>
      </c>
      <c r="I281" s="519" t="s">
        <v>70</v>
      </c>
      <c r="J281" s="518">
        <v>9</v>
      </c>
      <c r="K281" s="519">
        <v>5</v>
      </c>
      <c r="L281" s="526"/>
      <c r="M281" s="527"/>
      <c r="N281" s="525"/>
      <c r="O281" s="527"/>
      <c r="P281" s="151" t="s">
        <v>585</v>
      </c>
      <c r="Q281" s="561"/>
      <c r="R281" s="527"/>
    </row>
    <row r="282" spans="2:20" hidden="1" x14ac:dyDescent="0.15">
      <c r="B282" s="733"/>
      <c r="C282" s="755"/>
      <c r="D282" s="184" t="s">
        <v>586</v>
      </c>
      <c r="E282" s="183" t="s">
        <v>216</v>
      </c>
      <c r="F282" s="101"/>
      <c r="G282" s="502"/>
      <c r="H282" s="184" t="s">
        <v>586</v>
      </c>
      <c r="I282" s="366" t="s">
        <v>70</v>
      </c>
      <c r="J282" s="436">
        <v>9</v>
      </c>
      <c r="K282" s="366">
        <v>5</v>
      </c>
      <c r="L282" s="366"/>
      <c r="M282" s="443"/>
      <c r="N282" s="525"/>
      <c r="O282" s="443"/>
      <c r="P282" s="443" t="s">
        <v>585</v>
      </c>
      <c r="Q282" s="566"/>
      <c r="R282" s="443"/>
    </row>
    <row r="283" spans="2:20" hidden="1" x14ac:dyDescent="0.15">
      <c r="B283" s="733"/>
      <c r="C283" s="755"/>
      <c r="D283" s="191" t="s">
        <v>587</v>
      </c>
      <c r="E283" s="131" t="s">
        <v>216</v>
      </c>
      <c r="F283" s="101"/>
      <c r="G283" s="494"/>
      <c r="H283" s="191" t="s">
        <v>587</v>
      </c>
      <c r="I283" s="484" t="s">
        <v>70</v>
      </c>
      <c r="J283" s="483">
        <v>9</v>
      </c>
      <c r="K283" s="484">
        <v>4</v>
      </c>
      <c r="L283" s="528"/>
      <c r="M283" s="529"/>
      <c r="N283" s="525"/>
      <c r="O283" s="529"/>
      <c r="P283" s="529"/>
      <c r="Q283" s="562"/>
      <c r="R283" s="529"/>
    </row>
    <row r="284" spans="2:20" s="65" customFormat="1" hidden="1" x14ac:dyDescent="0.15">
      <c r="B284" s="728"/>
      <c r="C284" s="747" t="s">
        <v>60</v>
      </c>
      <c r="D284" s="747" t="s">
        <v>588</v>
      </c>
      <c r="E284" s="95" t="s">
        <v>216</v>
      </c>
      <c r="F284" s="81" t="s">
        <v>47</v>
      </c>
      <c r="G284" s="490"/>
      <c r="H284" s="89" t="s">
        <v>589</v>
      </c>
      <c r="I284" s="101" t="s">
        <v>70</v>
      </c>
      <c r="J284" s="96">
        <v>2.5</v>
      </c>
      <c r="K284" s="101">
        <v>2</v>
      </c>
      <c r="L284" s="263"/>
      <c r="M284" s="101"/>
      <c r="N284" s="500"/>
      <c r="O284" s="101" t="s">
        <v>394</v>
      </c>
      <c r="P284" s="101" t="s">
        <v>590</v>
      </c>
      <c r="Q284" s="341">
        <v>1</v>
      </c>
      <c r="R284" s="263"/>
      <c r="S284" s="89"/>
    </row>
    <row r="285" spans="2:20" s="65" customFormat="1" hidden="1" x14ac:dyDescent="0.15">
      <c r="B285" s="728"/>
      <c r="C285" s="747"/>
      <c r="D285" s="747"/>
      <c r="E285" s="95" t="s">
        <v>216</v>
      </c>
      <c r="F285" s="81" t="s">
        <v>47</v>
      </c>
      <c r="G285" s="490"/>
      <c r="H285" s="503" t="s">
        <v>591</v>
      </c>
      <c r="I285" s="101" t="s">
        <v>70</v>
      </c>
      <c r="J285" s="96">
        <v>2.5</v>
      </c>
      <c r="K285" s="101">
        <v>1</v>
      </c>
      <c r="L285" s="263"/>
      <c r="M285" s="101"/>
      <c r="N285" s="500"/>
      <c r="O285" s="101" t="s">
        <v>394</v>
      </c>
      <c r="P285" s="101"/>
      <c r="Q285" s="341">
        <v>1</v>
      </c>
      <c r="R285" s="263"/>
      <c r="S285" s="89"/>
    </row>
    <row r="286" spans="2:20" s="65" customFormat="1" hidden="1" x14ac:dyDescent="0.15">
      <c r="B286" s="728"/>
      <c r="C286" s="747"/>
      <c r="D286" s="747"/>
      <c r="E286" s="95" t="s">
        <v>216</v>
      </c>
      <c r="F286" s="81" t="s">
        <v>47</v>
      </c>
      <c r="G286" s="490"/>
      <c r="H286" s="504" t="s">
        <v>592</v>
      </c>
      <c r="I286" s="446" t="s">
        <v>70</v>
      </c>
      <c r="J286" s="96">
        <v>2.5</v>
      </c>
      <c r="K286" s="446">
        <v>5</v>
      </c>
      <c r="L286" s="541"/>
      <c r="M286" s="446"/>
      <c r="N286" s="500"/>
      <c r="O286" s="101" t="s">
        <v>394</v>
      </c>
      <c r="P286" s="446" t="s">
        <v>593</v>
      </c>
      <c r="Q286" s="341">
        <v>1</v>
      </c>
      <c r="R286" s="263"/>
      <c r="S286" s="89"/>
    </row>
    <row r="287" spans="2:20" hidden="1" x14ac:dyDescent="0.15">
      <c r="B287" s="733"/>
      <c r="C287" s="756"/>
      <c r="D287" s="756"/>
      <c r="E287" s="496" t="s">
        <v>216</v>
      </c>
      <c r="F287" s="101"/>
      <c r="G287" s="497"/>
      <c r="H287" s="506" t="s">
        <v>594</v>
      </c>
      <c r="I287" s="505" t="s">
        <v>70</v>
      </c>
      <c r="J287" s="505">
        <v>9</v>
      </c>
      <c r="K287" s="505">
        <v>2</v>
      </c>
      <c r="L287" s="532"/>
      <c r="M287" s="532"/>
      <c r="N287" s="500"/>
      <c r="O287" s="532"/>
      <c r="P287" s="532"/>
      <c r="Q287" s="532"/>
      <c r="R287" s="532"/>
    </row>
    <row r="288" spans="2:20" s="65" customFormat="1" hidden="1" x14ac:dyDescent="0.15">
      <c r="B288" s="728"/>
      <c r="C288" s="747"/>
      <c r="D288" s="747"/>
      <c r="E288" s="95" t="s">
        <v>216</v>
      </c>
      <c r="F288" s="81" t="s">
        <v>47</v>
      </c>
      <c r="G288" s="490"/>
      <c r="H288" s="503" t="s">
        <v>595</v>
      </c>
      <c r="I288" s="101" t="s">
        <v>70</v>
      </c>
      <c r="J288" s="101">
        <v>4</v>
      </c>
      <c r="K288" s="101">
        <v>2.5</v>
      </c>
      <c r="L288" s="101"/>
      <c r="M288" s="101"/>
      <c r="N288" s="500"/>
      <c r="O288" s="101"/>
      <c r="P288" s="101"/>
      <c r="Q288" s="340">
        <v>1</v>
      </c>
      <c r="R288" s="101"/>
      <c r="S288" s="89"/>
      <c r="T288" s="89"/>
    </row>
    <row r="289" spans="2:19" s="65" customFormat="1" hidden="1" x14ac:dyDescent="0.15">
      <c r="B289" s="729"/>
      <c r="C289" s="748"/>
      <c r="D289" s="748"/>
      <c r="E289" s="83" t="s">
        <v>216</v>
      </c>
      <c r="F289" s="81" t="s">
        <v>47</v>
      </c>
      <c r="G289" s="507"/>
      <c r="H289" s="508" t="s">
        <v>596</v>
      </c>
      <c r="I289" s="267" t="s">
        <v>100</v>
      </c>
      <c r="J289" s="267">
        <v>3</v>
      </c>
      <c r="K289" s="267">
        <v>3</v>
      </c>
      <c r="L289" s="542"/>
      <c r="M289" s="543"/>
      <c r="N289" s="500"/>
      <c r="O289" s="544"/>
      <c r="P289" s="543" t="s">
        <v>597</v>
      </c>
      <c r="Q289" s="544"/>
      <c r="R289" s="544"/>
    </row>
    <row r="290" spans="2:19" s="65" customFormat="1" hidden="1" x14ac:dyDescent="0.15">
      <c r="B290" s="730"/>
      <c r="C290" s="749"/>
      <c r="D290" s="749"/>
      <c r="E290" s="117" t="s">
        <v>216</v>
      </c>
      <c r="F290" s="81" t="s">
        <v>47</v>
      </c>
      <c r="G290" s="499"/>
      <c r="H290" s="509" t="s">
        <v>598</v>
      </c>
      <c r="I290" s="113" t="s">
        <v>70</v>
      </c>
      <c r="J290" s="416">
        <v>2.5</v>
      </c>
      <c r="K290" s="113">
        <v>2</v>
      </c>
      <c r="L290" s="545"/>
      <c r="M290" s="267"/>
      <c r="N290" s="500"/>
      <c r="O290" s="267" t="s">
        <v>394</v>
      </c>
      <c r="P290" s="267"/>
      <c r="Q290" s="477">
        <v>1</v>
      </c>
      <c r="R290" s="359"/>
      <c r="S290" s="89"/>
    </row>
    <row r="291" spans="2:19" s="65" customFormat="1" hidden="1" x14ac:dyDescent="0.15">
      <c r="B291" s="731"/>
      <c r="C291" s="750"/>
      <c r="D291" s="184" t="s">
        <v>599</v>
      </c>
      <c r="E291" s="183" t="s">
        <v>216</v>
      </c>
      <c r="F291" s="81"/>
      <c r="G291" s="487"/>
      <c r="H291" s="184" t="s">
        <v>600</v>
      </c>
      <c r="I291" s="366" t="s">
        <v>70</v>
      </c>
      <c r="J291" s="436">
        <v>2.5</v>
      </c>
      <c r="K291" s="366">
        <v>5</v>
      </c>
      <c r="L291" s="539"/>
      <c r="M291" s="443"/>
      <c r="N291" s="546"/>
      <c r="O291" s="443" t="s">
        <v>80</v>
      </c>
      <c r="P291" s="443"/>
      <c r="Q291" s="568">
        <v>1</v>
      </c>
      <c r="R291" s="559"/>
      <c r="S291" s="184"/>
    </row>
    <row r="292" spans="2:19" s="65" customFormat="1" hidden="1" x14ac:dyDescent="0.15">
      <c r="B292" s="731"/>
      <c r="C292" s="750"/>
      <c r="D292" s="184" t="s">
        <v>601</v>
      </c>
      <c r="E292" s="183" t="s">
        <v>216</v>
      </c>
      <c r="F292" s="81"/>
      <c r="G292" s="487"/>
      <c r="H292" s="184" t="s">
        <v>602</v>
      </c>
      <c r="I292" s="366" t="s">
        <v>70</v>
      </c>
      <c r="J292" s="436">
        <v>2.5</v>
      </c>
      <c r="K292" s="366">
        <v>5</v>
      </c>
      <c r="L292" s="539"/>
      <c r="M292" s="443"/>
      <c r="N292" s="546"/>
      <c r="O292" s="443" t="s">
        <v>80</v>
      </c>
      <c r="P292" s="443"/>
      <c r="Q292" s="568">
        <v>1</v>
      </c>
      <c r="R292" s="559"/>
      <c r="S292" s="184"/>
    </row>
    <row r="293" spans="2:19" s="65" customFormat="1" hidden="1" x14ac:dyDescent="0.15">
      <c r="B293" s="731"/>
      <c r="C293" s="750"/>
      <c r="D293" s="184" t="s">
        <v>603</v>
      </c>
      <c r="E293" s="183" t="s">
        <v>216</v>
      </c>
      <c r="F293" s="81"/>
      <c r="G293" s="487"/>
      <c r="H293" s="184" t="s">
        <v>604</v>
      </c>
      <c r="I293" s="366" t="s">
        <v>70</v>
      </c>
      <c r="J293" s="436">
        <v>2.5</v>
      </c>
      <c r="K293" s="366">
        <v>4</v>
      </c>
      <c r="L293" s="539"/>
      <c r="M293" s="443"/>
      <c r="N293" s="546"/>
      <c r="O293" s="443" t="s">
        <v>80</v>
      </c>
      <c r="P293" s="443"/>
      <c r="Q293" s="568">
        <v>1</v>
      </c>
      <c r="R293" s="559"/>
      <c r="S293" s="184"/>
    </row>
    <row r="294" spans="2:19" s="65" customFormat="1" hidden="1" x14ac:dyDescent="0.15">
      <c r="B294" s="731"/>
      <c r="C294" s="750"/>
      <c r="D294" s="184" t="s">
        <v>605</v>
      </c>
      <c r="E294" s="183" t="s">
        <v>216</v>
      </c>
      <c r="F294" s="81"/>
      <c r="G294" s="487"/>
      <c r="H294" s="184" t="s">
        <v>606</v>
      </c>
      <c r="I294" s="366" t="s">
        <v>70</v>
      </c>
      <c r="J294" s="436">
        <v>2.5</v>
      </c>
      <c r="K294" s="366">
        <v>3</v>
      </c>
      <c r="L294" s="539"/>
      <c r="M294" s="443"/>
      <c r="N294" s="546"/>
      <c r="O294" s="443" t="s">
        <v>80</v>
      </c>
      <c r="P294" s="443"/>
      <c r="Q294" s="568">
        <v>1</v>
      </c>
      <c r="R294" s="559"/>
      <c r="S294" s="184"/>
    </row>
    <row r="295" spans="2:19" s="65" customFormat="1" hidden="1" x14ac:dyDescent="0.15">
      <c r="B295" s="731"/>
      <c r="C295" s="750"/>
      <c r="D295" s="184" t="s">
        <v>607</v>
      </c>
      <c r="E295" s="183" t="s">
        <v>216</v>
      </c>
      <c r="F295" s="81"/>
      <c r="G295" s="487"/>
      <c r="H295" s="184" t="s">
        <v>608</v>
      </c>
      <c r="I295" s="366" t="s">
        <v>70</v>
      </c>
      <c r="J295" s="436">
        <v>2.5</v>
      </c>
      <c r="K295" s="366">
        <v>2</v>
      </c>
      <c r="L295" s="539"/>
      <c r="M295" s="366"/>
      <c r="N295" s="500"/>
      <c r="O295" s="443" t="s">
        <v>543</v>
      </c>
      <c r="P295" s="366" t="s">
        <v>609</v>
      </c>
      <c r="Q295" s="568">
        <v>1</v>
      </c>
      <c r="R295" s="539"/>
      <c r="S295" s="184"/>
    </row>
    <row r="296" spans="2:19" s="65" customFormat="1" hidden="1" x14ac:dyDescent="0.15">
      <c r="B296" s="731"/>
      <c r="C296" s="750"/>
      <c r="D296" s="184" t="s">
        <v>610</v>
      </c>
      <c r="E296" s="183" t="s">
        <v>216</v>
      </c>
      <c r="F296" s="81" t="s">
        <v>47</v>
      </c>
      <c r="G296" s="487"/>
      <c r="H296" s="184" t="s">
        <v>611</v>
      </c>
      <c r="I296" s="366" t="s">
        <v>70</v>
      </c>
      <c r="J296" s="436">
        <v>2.5</v>
      </c>
      <c r="K296" s="366">
        <v>3</v>
      </c>
      <c r="L296" s="539"/>
      <c r="M296" s="535">
        <v>42508</v>
      </c>
      <c r="N296" s="500"/>
      <c r="O296" s="443" t="s">
        <v>543</v>
      </c>
      <c r="P296" s="366"/>
      <c r="Q296" s="568">
        <v>1</v>
      </c>
      <c r="R296" s="539"/>
      <c r="S296" s="184"/>
    </row>
    <row r="297" spans="2:19" hidden="1" x14ac:dyDescent="0.15">
      <c r="B297" s="731"/>
      <c r="C297" s="750"/>
      <c r="D297" s="184" t="s">
        <v>612</v>
      </c>
      <c r="E297" s="183" t="s">
        <v>216</v>
      </c>
      <c r="F297" s="81" t="s">
        <v>47</v>
      </c>
      <c r="G297" s="487"/>
      <c r="H297" s="184" t="s">
        <v>613</v>
      </c>
      <c r="I297" s="366" t="s">
        <v>70</v>
      </c>
      <c r="J297" s="436">
        <v>9</v>
      </c>
      <c r="K297" s="366">
        <f>3*4</f>
        <v>12</v>
      </c>
      <c r="L297" s="539"/>
      <c r="M297" s="535"/>
      <c r="N297" s="500"/>
      <c r="O297" s="443"/>
      <c r="P297" s="366" t="s">
        <v>614</v>
      </c>
      <c r="Q297" s="571"/>
      <c r="R297" s="366"/>
      <c r="S297" s="495"/>
    </row>
    <row r="298" spans="2:19" s="65" customFormat="1" hidden="1" x14ac:dyDescent="0.15">
      <c r="B298" s="730"/>
      <c r="C298" s="749" t="s">
        <v>615</v>
      </c>
      <c r="D298" s="85" t="s">
        <v>616</v>
      </c>
      <c r="E298" s="83" t="s">
        <v>216</v>
      </c>
      <c r="F298" s="101" t="s">
        <v>47</v>
      </c>
      <c r="G298" s="489"/>
      <c r="H298" s="510" t="s">
        <v>617</v>
      </c>
      <c r="I298" s="547" t="s">
        <v>70</v>
      </c>
      <c r="J298" s="417">
        <v>2.5</v>
      </c>
      <c r="K298" s="547">
        <v>10</v>
      </c>
      <c r="L298" s="548"/>
      <c r="M298" s="446"/>
      <c r="N298" s="500"/>
      <c r="O298" s="446" t="s">
        <v>543</v>
      </c>
      <c r="P298" s="446" t="s">
        <v>618</v>
      </c>
      <c r="Q298" s="340">
        <v>1</v>
      </c>
      <c r="R298" s="263"/>
      <c r="S298" s="89"/>
    </row>
    <row r="299" spans="2:19" hidden="1" x14ac:dyDescent="0.15">
      <c r="B299" s="733"/>
      <c r="C299" s="756"/>
      <c r="D299" s="184" t="s">
        <v>619</v>
      </c>
      <c r="E299" s="183" t="s">
        <v>216</v>
      </c>
      <c r="F299" s="101"/>
      <c r="G299" s="494"/>
      <c r="H299" s="511" t="s">
        <v>619</v>
      </c>
      <c r="I299" s="366" t="s">
        <v>70</v>
      </c>
      <c r="J299" s="366">
        <v>9</v>
      </c>
      <c r="K299" s="366"/>
      <c r="L299" s="549"/>
      <c r="M299" s="532"/>
      <c r="N299" s="500"/>
      <c r="O299" s="532"/>
      <c r="P299" s="532" t="s">
        <v>620</v>
      </c>
      <c r="Q299" s="532"/>
      <c r="R299" s="532"/>
    </row>
    <row r="300" spans="2:19" s="65" customFormat="1" ht="12.75" hidden="1" x14ac:dyDescent="0.15">
      <c r="B300" s="730"/>
      <c r="C300" s="749"/>
      <c r="D300" s="771" t="s">
        <v>621</v>
      </c>
      <c r="E300" s="95" t="s">
        <v>216</v>
      </c>
      <c r="F300" s="101" t="s">
        <v>47</v>
      </c>
      <c r="G300" s="500"/>
      <c r="H300" s="504" t="s">
        <v>622</v>
      </c>
      <c r="I300" s="446" t="s">
        <v>70</v>
      </c>
      <c r="J300" s="96">
        <v>2.5</v>
      </c>
      <c r="K300" s="446">
        <v>3</v>
      </c>
      <c r="L300" s="541"/>
      <c r="M300" s="446"/>
      <c r="N300" s="500"/>
      <c r="O300" s="446" t="s">
        <v>543</v>
      </c>
      <c r="P300" s="446" t="s">
        <v>623</v>
      </c>
      <c r="Q300" s="340">
        <v>1</v>
      </c>
      <c r="R300" s="263"/>
      <c r="S300" s="89"/>
    </row>
    <row r="301" spans="2:19" s="65" customFormat="1" hidden="1" x14ac:dyDescent="0.15">
      <c r="B301" s="730"/>
      <c r="C301" s="749"/>
      <c r="D301" s="771"/>
      <c r="E301" s="95" t="s">
        <v>216</v>
      </c>
      <c r="F301" s="101" t="s">
        <v>47</v>
      </c>
      <c r="G301" s="500"/>
      <c r="H301" s="504" t="s">
        <v>624</v>
      </c>
      <c r="I301" s="446" t="s">
        <v>70</v>
      </c>
      <c r="J301" s="96">
        <v>2.5</v>
      </c>
      <c r="K301" s="446">
        <v>2</v>
      </c>
      <c r="L301" s="541"/>
      <c r="M301" s="446"/>
      <c r="N301" s="500"/>
      <c r="O301" s="446" t="s">
        <v>543</v>
      </c>
      <c r="P301" s="446" t="s">
        <v>625</v>
      </c>
      <c r="Q301" s="340">
        <v>1</v>
      </c>
      <c r="R301" s="263"/>
      <c r="S301" s="89"/>
    </row>
    <row r="302" spans="2:19" s="65" customFormat="1" hidden="1" x14ac:dyDescent="0.15">
      <c r="B302" s="730"/>
      <c r="C302" s="749"/>
      <c r="D302" s="771"/>
      <c r="E302" s="95" t="s">
        <v>216</v>
      </c>
      <c r="F302" s="101" t="s">
        <v>47</v>
      </c>
      <c r="G302" s="500"/>
      <c r="H302" s="503" t="s">
        <v>626</v>
      </c>
      <c r="I302" s="101" t="s">
        <v>70</v>
      </c>
      <c r="J302" s="96">
        <v>2.5</v>
      </c>
      <c r="K302" s="101">
        <v>1</v>
      </c>
      <c r="L302" s="263"/>
      <c r="M302" s="101"/>
      <c r="N302" s="500"/>
      <c r="O302" s="446" t="s">
        <v>543</v>
      </c>
      <c r="P302" s="101"/>
      <c r="Q302" s="340">
        <v>1</v>
      </c>
      <c r="R302" s="263"/>
      <c r="S302" s="89"/>
    </row>
    <row r="303" spans="2:19" s="65" customFormat="1" ht="12.75" hidden="1" x14ac:dyDescent="0.15">
      <c r="B303" s="730"/>
      <c r="C303" s="749"/>
      <c r="D303" s="771"/>
      <c r="E303" s="95" t="s">
        <v>216</v>
      </c>
      <c r="F303" s="101" t="s">
        <v>47</v>
      </c>
      <c r="G303" s="500"/>
      <c r="H303" s="512" t="s">
        <v>627</v>
      </c>
      <c r="I303" s="435" t="s">
        <v>70</v>
      </c>
      <c r="J303" s="550">
        <v>2.5</v>
      </c>
      <c r="K303" s="435">
        <v>2</v>
      </c>
      <c r="L303" s="551"/>
      <c r="M303" s="435"/>
      <c r="N303" s="500"/>
      <c r="O303" s="299" t="s">
        <v>543</v>
      </c>
      <c r="P303" s="435" t="s">
        <v>628</v>
      </c>
      <c r="Q303" s="340">
        <v>1</v>
      </c>
      <c r="R303" s="263"/>
      <c r="S303" s="89"/>
    </row>
    <row r="304" spans="2:19" s="65" customFormat="1" hidden="1" x14ac:dyDescent="0.15">
      <c r="B304" s="730"/>
      <c r="C304" s="749"/>
      <c r="D304" s="771"/>
      <c r="E304" s="95" t="s">
        <v>216</v>
      </c>
      <c r="F304" s="101" t="s">
        <v>47</v>
      </c>
      <c r="G304" s="500"/>
      <c r="H304" s="503" t="s">
        <v>629</v>
      </c>
      <c r="I304" s="101" t="s">
        <v>70</v>
      </c>
      <c r="J304" s="96">
        <v>2.5</v>
      </c>
      <c r="K304" s="101">
        <v>2</v>
      </c>
      <c r="L304" s="263"/>
      <c r="M304" s="101"/>
      <c r="N304" s="500"/>
      <c r="O304" s="446" t="s">
        <v>543</v>
      </c>
      <c r="P304" s="101" t="s">
        <v>630</v>
      </c>
      <c r="Q304" s="340">
        <v>1</v>
      </c>
      <c r="R304" s="263"/>
      <c r="S304" s="89"/>
    </row>
    <row r="305" spans="2:19" s="65" customFormat="1" hidden="1" x14ac:dyDescent="0.15">
      <c r="B305" s="730"/>
      <c r="C305" s="749"/>
      <c r="D305" s="771"/>
      <c r="E305" s="95" t="s">
        <v>216</v>
      </c>
      <c r="F305" s="101" t="s">
        <v>47</v>
      </c>
      <c r="G305" s="500"/>
      <c r="H305" s="503" t="s">
        <v>631</v>
      </c>
      <c r="I305" s="101" t="s">
        <v>70</v>
      </c>
      <c r="J305" s="96">
        <v>2.5</v>
      </c>
      <c r="K305" s="101">
        <v>2</v>
      </c>
      <c r="L305" s="263"/>
      <c r="M305" s="101"/>
      <c r="N305" s="500"/>
      <c r="O305" s="446" t="s">
        <v>543</v>
      </c>
      <c r="P305" s="101" t="s">
        <v>632</v>
      </c>
      <c r="Q305" s="340">
        <v>1</v>
      </c>
      <c r="R305" s="263"/>
      <c r="S305" s="89"/>
    </row>
    <row r="306" spans="2:19" s="65" customFormat="1" hidden="1" x14ac:dyDescent="0.15">
      <c r="B306" s="730"/>
      <c r="C306" s="749"/>
      <c r="D306" s="772"/>
      <c r="E306" s="92" t="s">
        <v>216</v>
      </c>
      <c r="F306" s="101" t="s">
        <v>47</v>
      </c>
      <c r="G306" s="500"/>
      <c r="H306" s="513" t="s">
        <v>633</v>
      </c>
      <c r="I306" s="272" t="s">
        <v>70</v>
      </c>
      <c r="J306" s="379">
        <v>2.5</v>
      </c>
      <c r="K306" s="272">
        <v>1</v>
      </c>
      <c r="L306" s="540"/>
      <c r="M306" s="101"/>
      <c r="N306" s="500"/>
      <c r="O306" s="446" t="s">
        <v>543</v>
      </c>
      <c r="P306" s="101" t="s">
        <v>634</v>
      </c>
      <c r="Q306" s="340">
        <v>1</v>
      </c>
      <c r="R306" s="263"/>
      <c r="S306" s="89"/>
    </row>
    <row r="307" spans="2:19" s="65" customFormat="1" hidden="1" x14ac:dyDescent="0.15">
      <c r="B307" s="731"/>
      <c r="C307" s="750"/>
      <c r="D307" s="769"/>
      <c r="E307" s="183" t="s">
        <v>216</v>
      </c>
      <c r="F307" s="81" t="s">
        <v>47</v>
      </c>
      <c r="G307" s="487"/>
      <c r="H307" s="514" t="s">
        <v>635</v>
      </c>
      <c r="I307" s="442" t="s">
        <v>70</v>
      </c>
      <c r="J307" s="436">
        <v>2.5</v>
      </c>
      <c r="K307" s="442">
        <v>2</v>
      </c>
      <c r="L307" s="552"/>
      <c r="M307" s="442"/>
      <c r="N307" s="500"/>
      <c r="O307" s="442" t="s">
        <v>171</v>
      </c>
      <c r="P307" s="442" t="s">
        <v>636</v>
      </c>
      <c r="Q307" s="568">
        <v>1</v>
      </c>
      <c r="R307" s="539"/>
      <c r="S307" s="184"/>
    </row>
    <row r="308" spans="2:19" s="65" customFormat="1" hidden="1" x14ac:dyDescent="0.15">
      <c r="B308" s="731"/>
      <c r="C308" s="750"/>
      <c r="D308" s="184" t="s">
        <v>637</v>
      </c>
      <c r="E308" s="183" t="s">
        <v>216</v>
      </c>
      <c r="F308" s="81" t="s">
        <v>47</v>
      </c>
      <c r="G308" s="487"/>
      <c r="H308" s="184" t="s">
        <v>638</v>
      </c>
      <c r="I308" s="366" t="s">
        <v>70</v>
      </c>
      <c r="J308" s="436">
        <v>2.5</v>
      </c>
      <c r="K308" s="366">
        <v>2</v>
      </c>
      <c r="L308" s="549"/>
      <c r="M308" s="526"/>
      <c r="N308" s="500"/>
      <c r="O308" s="526"/>
      <c r="P308" s="553" t="s">
        <v>639</v>
      </c>
      <c r="Q308" s="572">
        <v>1</v>
      </c>
      <c r="R308" s="573"/>
      <c r="S308" s="184"/>
    </row>
    <row r="309" spans="2:19" s="65" customFormat="1" hidden="1" x14ac:dyDescent="0.15">
      <c r="B309" s="731"/>
      <c r="C309" s="366"/>
      <c r="D309" s="184" t="s">
        <v>640</v>
      </c>
      <c r="E309" s="183" t="s">
        <v>216</v>
      </c>
      <c r="F309" s="81" t="s">
        <v>47</v>
      </c>
      <c r="G309" s="487"/>
      <c r="H309" s="184" t="s">
        <v>640</v>
      </c>
      <c r="I309" s="366" t="s">
        <v>70</v>
      </c>
      <c r="J309" s="436">
        <v>2.5</v>
      </c>
      <c r="K309" s="366">
        <v>2</v>
      </c>
      <c r="L309" s="549"/>
      <c r="M309" s="549"/>
      <c r="N309" s="500"/>
      <c r="O309" s="443" t="s">
        <v>543</v>
      </c>
      <c r="P309" s="549"/>
      <c r="Q309" s="574">
        <v>1</v>
      </c>
      <c r="R309" s="575"/>
      <c r="S309" s="184"/>
    </row>
    <row r="310" spans="2:19" s="65" customFormat="1" hidden="1" x14ac:dyDescent="0.15">
      <c r="B310" s="734"/>
      <c r="C310" s="757" t="s">
        <v>641</v>
      </c>
      <c r="D310" s="93" t="s">
        <v>642</v>
      </c>
      <c r="E310" s="92" t="s">
        <v>216</v>
      </c>
      <c r="F310" s="81"/>
      <c r="G310" s="515"/>
      <c r="H310" s="93" t="s">
        <v>642</v>
      </c>
      <c r="I310" s="272" t="s">
        <v>70</v>
      </c>
      <c r="J310" s="379">
        <v>2.5</v>
      </c>
      <c r="K310" s="554">
        <v>3</v>
      </c>
      <c r="L310" s="272"/>
      <c r="M310" s="272"/>
      <c r="N310" s="500"/>
      <c r="O310" s="272" t="s">
        <v>80</v>
      </c>
      <c r="P310" s="272" t="s">
        <v>643</v>
      </c>
      <c r="Q310" s="401">
        <v>1</v>
      </c>
      <c r="R310" s="540"/>
      <c r="S310" s="89"/>
    </row>
    <row r="311" spans="2:19" s="65" customFormat="1" hidden="1" x14ac:dyDescent="0.15">
      <c r="B311" s="731"/>
      <c r="C311" s="750"/>
      <c r="D311" s="516" t="s">
        <v>644</v>
      </c>
      <c r="E311" s="368" t="s">
        <v>216</v>
      </c>
      <c r="F311" s="81"/>
      <c r="G311" s="487"/>
      <c r="H311" s="516" t="s">
        <v>644</v>
      </c>
      <c r="I311" s="128" t="s">
        <v>70</v>
      </c>
      <c r="J311" s="368">
        <v>2.5</v>
      </c>
      <c r="K311" s="128">
        <v>8</v>
      </c>
      <c r="L311" s="460">
        <v>42554</v>
      </c>
      <c r="M311" s="460">
        <v>42563</v>
      </c>
      <c r="N311" s="500"/>
      <c r="O311" s="555" t="s">
        <v>36</v>
      </c>
      <c r="P311" s="368"/>
      <c r="Q311" s="568">
        <v>0.99</v>
      </c>
      <c r="R311" s="539"/>
      <c r="S311" s="184"/>
    </row>
    <row r="312" spans="2:19" s="65" customFormat="1" ht="24" hidden="1" x14ac:dyDescent="0.15">
      <c r="B312" s="729"/>
      <c r="C312" s="748"/>
      <c r="D312" s="85" t="s">
        <v>645</v>
      </c>
      <c r="E312" s="83" t="s">
        <v>216</v>
      </c>
      <c r="F312" s="81"/>
      <c r="G312" s="507"/>
      <c r="H312" s="85" t="s">
        <v>645</v>
      </c>
      <c r="I312" s="267" t="s">
        <v>70</v>
      </c>
      <c r="J312" s="417">
        <v>2.5</v>
      </c>
      <c r="K312" s="547">
        <v>8</v>
      </c>
      <c r="L312" s="267"/>
      <c r="M312" s="267"/>
      <c r="N312" s="500"/>
      <c r="O312" s="267" t="s">
        <v>80</v>
      </c>
      <c r="P312" s="417" t="s">
        <v>646</v>
      </c>
      <c r="Q312" s="576">
        <v>1</v>
      </c>
      <c r="R312" s="359"/>
      <c r="S312" s="89"/>
    </row>
    <row r="313" spans="2:19" s="65" customFormat="1" hidden="1" x14ac:dyDescent="0.15">
      <c r="B313" s="730"/>
      <c r="C313" s="749"/>
      <c r="D313" s="126" t="s">
        <v>647</v>
      </c>
      <c r="E313" s="488"/>
      <c r="F313" s="101"/>
      <c r="G313" s="489"/>
      <c r="H313" s="517" t="s">
        <v>647</v>
      </c>
      <c r="I313" s="284" t="s">
        <v>100</v>
      </c>
      <c r="J313" s="284">
        <v>2</v>
      </c>
      <c r="K313" s="284"/>
      <c r="L313" s="284"/>
      <c r="M313" s="284"/>
      <c r="N313" s="500"/>
      <c r="O313" s="284"/>
      <c r="P313" s="284" t="s">
        <v>648</v>
      </c>
      <c r="Q313" s="113"/>
      <c r="R313" s="113"/>
    </row>
    <row r="314" spans="2:19" hidden="1" x14ac:dyDescent="0.15">
      <c r="B314" s="731"/>
      <c r="C314" s="750"/>
      <c r="D314" s="184" t="s">
        <v>649</v>
      </c>
      <c r="E314" s="183" t="s">
        <v>216</v>
      </c>
      <c r="F314" s="81"/>
      <c r="G314" s="487"/>
      <c r="H314" s="184" t="s">
        <v>650</v>
      </c>
      <c r="I314" s="366" t="s">
        <v>70</v>
      </c>
      <c r="J314" s="436">
        <v>2.5</v>
      </c>
      <c r="K314" s="366">
        <v>3</v>
      </c>
      <c r="L314" s="535">
        <v>42567</v>
      </c>
      <c r="M314" s="535">
        <v>42570</v>
      </c>
      <c r="N314" s="500"/>
      <c r="O314" s="128" t="s">
        <v>171</v>
      </c>
      <c r="P314" s="366"/>
      <c r="Q314" s="568">
        <v>1</v>
      </c>
      <c r="R314" s="539"/>
      <c r="S314" s="184"/>
    </row>
    <row r="315" spans="2:19" hidden="1" x14ac:dyDescent="0.15">
      <c r="B315" s="731"/>
      <c r="C315" s="750"/>
      <c r="D315" s="184" t="s">
        <v>651</v>
      </c>
      <c r="E315" s="183" t="s">
        <v>216</v>
      </c>
      <c r="F315" s="81"/>
      <c r="G315" s="487"/>
      <c r="H315" s="184" t="s">
        <v>652</v>
      </c>
      <c r="I315" s="366" t="s">
        <v>70</v>
      </c>
      <c r="J315" s="436">
        <v>2.5</v>
      </c>
      <c r="K315" s="366">
        <v>2</v>
      </c>
      <c r="L315" s="535">
        <v>42565</v>
      </c>
      <c r="M315" s="535">
        <v>42566</v>
      </c>
      <c r="N315" s="500"/>
      <c r="O315" s="128" t="s">
        <v>171</v>
      </c>
      <c r="P315" s="366"/>
      <c r="Q315" s="568">
        <v>1</v>
      </c>
      <c r="R315" s="539"/>
      <c r="S315" s="184"/>
    </row>
    <row r="316" spans="2:19" s="65" customFormat="1" hidden="1" x14ac:dyDescent="0.15">
      <c r="B316" s="730"/>
      <c r="C316" s="749"/>
      <c r="D316" s="126" t="s">
        <v>653</v>
      </c>
      <c r="E316" s="488"/>
      <c r="F316" s="101"/>
      <c r="G316" s="489"/>
      <c r="H316" s="126" t="s">
        <v>653</v>
      </c>
      <c r="I316" s="113" t="s">
        <v>100</v>
      </c>
      <c r="J316" s="113">
        <v>2</v>
      </c>
      <c r="K316" s="113"/>
      <c r="L316" s="113"/>
      <c r="M316" s="113"/>
      <c r="N316" s="500"/>
      <c r="O316" s="113"/>
      <c r="P316" s="113"/>
      <c r="Q316" s="113"/>
      <c r="R316" s="113"/>
    </row>
    <row r="317" spans="2:19" hidden="1" x14ac:dyDescent="0.15">
      <c r="B317" s="731"/>
      <c r="C317" s="750"/>
      <c r="D317" s="184" t="s">
        <v>654</v>
      </c>
      <c r="E317" s="183" t="s">
        <v>216</v>
      </c>
      <c r="F317" s="81"/>
      <c r="G317" s="487"/>
      <c r="H317" s="184" t="s">
        <v>655</v>
      </c>
      <c r="I317" s="366" t="s">
        <v>70</v>
      </c>
      <c r="J317" s="436">
        <v>2.5</v>
      </c>
      <c r="K317" s="366">
        <v>5</v>
      </c>
      <c r="L317" s="535">
        <v>42559</v>
      </c>
      <c r="M317" s="535">
        <v>42564</v>
      </c>
      <c r="N317" s="500"/>
      <c r="O317" s="128" t="s">
        <v>171</v>
      </c>
      <c r="P317" s="366"/>
      <c r="Q317" s="568">
        <v>1</v>
      </c>
      <c r="R317" s="539"/>
      <c r="S317" s="184"/>
    </row>
    <row r="318" spans="2:19" s="65" customFormat="1" hidden="1" x14ac:dyDescent="0.15">
      <c r="B318" s="735"/>
      <c r="C318" s="758"/>
      <c r="D318" s="153" t="s">
        <v>656</v>
      </c>
      <c r="E318" s="150" t="s">
        <v>216</v>
      </c>
      <c r="F318" s="81"/>
      <c r="G318" s="520"/>
      <c r="H318" s="153" t="s">
        <v>656</v>
      </c>
      <c r="I318" s="519" t="s">
        <v>70</v>
      </c>
      <c r="J318" s="518">
        <v>2.5</v>
      </c>
      <c r="K318" s="519">
        <v>2</v>
      </c>
      <c r="L318" s="519"/>
      <c r="M318" s="519"/>
      <c r="N318" s="500"/>
      <c r="O318" s="519" t="s">
        <v>171</v>
      </c>
      <c r="P318" s="519"/>
      <c r="Q318" s="577">
        <v>1</v>
      </c>
      <c r="R318" s="578"/>
      <c r="S318" s="184"/>
    </row>
    <row r="319" spans="2:19" s="65" customFormat="1" hidden="1" x14ac:dyDescent="0.15">
      <c r="B319" s="731"/>
      <c r="C319" s="750"/>
      <c r="D319" s="769" t="s">
        <v>657</v>
      </c>
      <c r="E319" s="183" t="s">
        <v>216</v>
      </c>
      <c r="F319" s="81"/>
      <c r="G319" s="487"/>
      <c r="H319" s="511" t="s">
        <v>658</v>
      </c>
      <c r="I319" s="366" t="s">
        <v>70</v>
      </c>
      <c r="J319" s="436">
        <v>2.5</v>
      </c>
      <c r="K319" s="366">
        <v>1.5</v>
      </c>
      <c r="L319" s="366"/>
      <c r="M319" s="366"/>
      <c r="N319" s="500"/>
      <c r="O319" s="366" t="s">
        <v>171</v>
      </c>
      <c r="P319" s="366"/>
      <c r="Q319" s="568">
        <v>1</v>
      </c>
      <c r="R319" s="539"/>
      <c r="S319" s="184"/>
    </row>
    <row r="320" spans="2:19" s="65" customFormat="1" hidden="1" x14ac:dyDescent="0.15">
      <c r="B320" s="731"/>
      <c r="C320" s="750"/>
      <c r="D320" s="769"/>
      <c r="E320" s="183" t="s">
        <v>216</v>
      </c>
      <c r="F320" s="81"/>
      <c r="G320" s="487"/>
      <c r="H320" s="511" t="s">
        <v>659</v>
      </c>
      <c r="I320" s="366" t="s">
        <v>70</v>
      </c>
      <c r="J320" s="436">
        <v>2.5</v>
      </c>
      <c r="K320" s="366">
        <v>1.5</v>
      </c>
      <c r="L320" s="366"/>
      <c r="M320" s="366"/>
      <c r="N320" s="500"/>
      <c r="O320" s="366" t="s">
        <v>171</v>
      </c>
      <c r="P320" s="366"/>
      <c r="Q320" s="568">
        <v>1</v>
      </c>
      <c r="R320" s="539"/>
      <c r="S320" s="184"/>
    </row>
    <row r="321" spans="2:20" hidden="1" x14ac:dyDescent="0.15">
      <c r="B321" s="733"/>
      <c r="C321" s="756"/>
      <c r="D321" s="495" t="s">
        <v>660</v>
      </c>
      <c r="E321" s="496" t="s">
        <v>216</v>
      </c>
      <c r="F321" s="101"/>
      <c r="G321" s="497"/>
      <c r="H321" s="495" t="s">
        <v>660</v>
      </c>
      <c r="I321" s="505" t="s">
        <v>70</v>
      </c>
      <c r="J321" s="505">
        <v>9</v>
      </c>
      <c r="K321" s="505">
        <v>12</v>
      </c>
      <c r="L321" s="532"/>
      <c r="M321" s="532"/>
      <c r="N321" s="500"/>
      <c r="O321" s="532"/>
      <c r="P321" s="505" t="s">
        <v>661</v>
      </c>
      <c r="Q321" s="532"/>
      <c r="R321" s="532"/>
    </row>
    <row r="322" spans="2:20" s="65" customFormat="1" hidden="1" x14ac:dyDescent="0.15">
      <c r="B322" s="734"/>
      <c r="C322" s="757"/>
      <c r="D322" s="93" t="s">
        <v>662</v>
      </c>
      <c r="E322" s="92" t="s">
        <v>216</v>
      </c>
      <c r="F322" s="81"/>
      <c r="G322" s="515"/>
      <c r="H322" s="93" t="s">
        <v>662</v>
      </c>
      <c r="I322" s="272" t="s">
        <v>70</v>
      </c>
      <c r="J322" s="379">
        <v>3</v>
      </c>
      <c r="K322" s="272">
        <v>2</v>
      </c>
      <c r="L322" s="380">
        <v>42571</v>
      </c>
      <c r="M322" s="610">
        <v>42572</v>
      </c>
      <c r="N322" s="525"/>
      <c r="O322" s="611" t="s">
        <v>410</v>
      </c>
      <c r="P322" s="612"/>
      <c r="Q322" s="632">
        <v>0.99</v>
      </c>
      <c r="R322" s="612"/>
      <c r="S322" s="406"/>
      <c r="T322" s="89" t="s">
        <v>252</v>
      </c>
    </row>
    <row r="323" spans="2:20" s="65" customFormat="1" hidden="1" x14ac:dyDescent="0.15">
      <c r="B323" s="728"/>
      <c r="C323" s="747"/>
      <c r="D323" s="89" t="s">
        <v>663</v>
      </c>
      <c r="E323" s="95" t="s">
        <v>216</v>
      </c>
      <c r="F323" s="81"/>
      <c r="G323" s="490"/>
      <c r="H323" s="89" t="s">
        <v>663</v>
      </c>
      <c r="I323" s="101" t="s">
        <v>70</v>
      </c>
      <c r="J323" s="96">
        <v>4</v>
      </c>
      <c r="K323" s="101">
        <v>4</v>
      </c>
      <c r="L323" s="530"/>
      <c r="M323" s="531"/>
      <c r="N323" s="525"/>
      <c r="O323" s="531" t="s">
        <v>410</v>
      </c>
      <c r="P323" s="531"/>
      <c r="Q323" s="633">
        <v>1</v>
      </c>
      <c r="R323" s="531"/>
      <c r="S323" s="89"/>
      <c r="T323" s="85"/>
    </row>
    <row r="324" spans="2:20" s="65" customFormat="1" hidden="1" x14ac:dyDescent="0.15">
      <c r="B324" s="735"/>
      <c r="C324" s="758"/>
      <c r="D324" s="151" t="s">
        <v>664</v>
      </c>
      <c r="E324" s="150" t="s">
        <v>216</v>
      </c>
      <c r="F324" s="81"/>
      <c r="G324" s="520"/>
      <c r="H324" s="151" t="s">
        <v>665</v>
      </c>
      <c r="I324" s="519" t="s">
        <v>70</v>
      </c>
      <c r="J324" s="518">
        <v>2.5</v>
      </c>
      <c r="K324" s="519">
        <v>3.5</v>
      </c>
      <c r="L324" s="519"/>
      <c r="M324" s="151"/>
      <c r="N324" s="525"/>
      <c r="O324" s="519" t="s">
        <v>171</v>
      </c>
      <c r="P324" s="151"/>
      <c r="Q324" s="634">
        <v>1</v>
      </c>
      <c r="R324" s="635"/>
      <c r="S324" s="153"/>
    </row>
    <row r="325" spans="2:20" s="65" customFormat="1" hidden="1" x14ac:dyDescent="0.15">
      <c r="B325" s="730"/>
      <c r="C325" s="749" t="s">
        <v>415</v>
      </c>
      <c r="D325" s="282" t="s">
        <v>666</v>
      </c>
      <c r="E325" s="83" t="s">
        <v>216</v>
      </c>
      <c r="F325" s="101"/>
      <c r="G325" s="579"/>
      <c r="H325" s="282" t="s">
        <v>666</v>
      </c>
      <c r="I325" s="267" t="s">
        <v>70</v>
      </c>
      <c r="J325" s="417">
        <v>2.5</v>
      </c>
      <c r="K325" s="267">
        <v>3</v>
      </c>
      <c r="L325" s="267"/>
      <c r="M325" s="282"/>
      <c r="N325" s="525"/>
      <c r="O325" s="282" t="s">
        <v>101</v>
      </c>
      <c r="P325" s="282" t="s">
        <v>667</v>
      </c>
      <c r="Q325" s="477">
        <v>1</v>
      </c>
      <c r="R325" s="636"/>
      <c r="S325" s="89"/>
    </row>
    <row r="326" spans="2:20" s="65" customFormat="1" hidden="1" x14ac:dyDescent="0.15">
      <c r="B326" s="730"/>
      <c r="C326" s="749"/>
      <c r="D326" s="89" t="s">
        <v>668</v>
      </c>
      <c r="E326" s="530"/>
      <c r="F326" s="101"/>
      <c r="G326" s="500"/>
      <c r="H326" s="89" t="s">
        <v>668</v>
      </c>
      <c r="I326" s="101" t="s">
        <v>100</v>
      </c>
      <c r="J326" s="101">
        <v>2</v>
      </c>
      <c r="K326" s="101"/>
      <c r="L326" s="101"/>
      <c r="M326" s="101"/>
      <c r="N326" s="500"/>
      <c r="O326" s="101"/>
      <c r="P326" s="101"/>
      <c r="Q326" s="101"/>
      <c r="R326" s="101"/>
    </row>
    <row r="327" spans="2:20" s="65" customFormat="1" hidden="1" x14ac:dyDescent="0.15">
      <c r="B327" s="730"/>
      <c r="C327" s="749"/>
      <c r="D327" s="89" t="s">
        <v>669</v>
      </c>
      <c r="E327" s="530"/>
      <c r="F327" s="101"/>
      <c r="G327" s="500"/>
      <c r="H327" s="89" t="s">
        <v>669</v>
      </c>
      <c r="I327" s="101" t="s">
        <v>100</v>
      </c>
      <c r="J327" s="101">
        <v>2</v>
      </c>
      <c r="K327" s="101"/>
      <c r="L327" s="101"/>
      <c r="M327" s="101"/>
      <c r="N327" s="500"/>
      <c r="O327" s="101"/>
      <c r="P327" s="101"/>
      <c r="Q327" s="101"/>
      <c r="R327" s="101"/>
    </row>
    <row r="328" spans="2:20" hidden="1" x14ac:dyDescent="0.15">
      <c r="B328" s="733"/>
      <c r="C328" s="756"/>
      <c r="D328" s="189" t="s">
        <v>670</v>
      </c>
      <c r="E328" s="131" t="s">
        <v>216</v>
      </c>
      <c r="F328" s="101"/>
      <c r="G328" s="494"/>
      <c r="H328" s="189" t="s">
        <v>670</v>
      </c>
      <c r="I328" s="484" t="s">
        <v>70</v>
      </c>
      <c r="J328" s="483">
        <v>9</v>
      </c>
      <c r="K328" s="484">
        <v>4</v>
      </c>
      <c r="L328" s="528"/>
      <c r="M328" s="529"/>
      <c r="N328" s="525"/>
      <c r="O328" s="529"/>
      <c r="P328" s="529"/>
      <c r="Q328" s="562"/>
      <c r="R328" s="529"/>
    </row>
    <row r="329" spans="2:20" s="65" customFormat="1" hidden="1" x14ac:dyDescent="0.15">
      <c r="B329" s="731"/>
      <c r="C329" s="750"/>
      <c r="D329" s="184" t="s">
        <v>671</v>
      </c>
      <c r="E329" s="183" t="s">
        <v>216</v>
      </c>
      <c r="F329" s="81"/>
      <c r="G329" s="487"/>
      <c r="H329" s="184" t="s">
        <v>672</v>
      </c>
      <c r="I329" s="366" t="s">
        <v>100</v>
      </c>
      <c r="J329" s="436">
        <v>2.5</v>
      </c>
      <c r="K329" s="366">
        <v>1.5</v>
      </c>
      <c r="L329" s="366"/>
      <c r="M329" s="366"/>
      <c r="N329" s="500"/>
      <c r="O329" s="366" t="s">
        <v>171</v>
      </c>
      <c r="P329" s="366" t="s">
        <v>673</v>
      </c>
      <c r="Q329" s="366"/>
      <c r="R329" s="366"/>
      <c r="S329" s="184"/>
    </row>
    <row r="330" spans="2:20" hidden="1" x14ac:dyDescent="0.15">
      <c r="B330" s="733"/>
      <c r="C330" s="756"/>
      <c r="D330" s="495" t="s">
        <v>674</v>
      </c>
      <c r="E330" s="496" t="s">
        <v>216</v>
      </c>
      <c r="F330" s="101"/>
      <c r="G330" s="497"/>
      <c r="H330" s="495" t="s">
        <v>675</v>
      </c>
      <c r="I330" s="505" t="s">
        <v>70</v>
      </c>
      <c r="J330" s="491">
        <v>9</v>
      </c>
      <c r="K330" s="505">
        <v>10</v>
      </c>
      <c r="L330" s="505"/>
      <c r="M330" s="501"/>
      <c r="N330" s="525"/>
      <c r="O330" s="501"/>
      <c r="P330" s="501"/>
      <c r="Q330" s="637"/>
      <c r="R330" s="501"/>
    </row>
    <row r="331" spans="2:20" s="65" customFormat="1" hidden="1" x14ac:dyDescent="0.15">
      <c r="B331" s="731"/>
      <c r="C331" s="750"/>
      <c r="D331" s="184" t="s">
        <v>676</v>
      </c>
      <c r="E331" s="183" t="s">
        <v>216</v>
      </c>
      <c r="F331" s="81"/>
      <c r="G331" s="487"/>
      <c r="H331" s="184" t="s">
        <v>677</v>
      </c>
      <c r="I331" s="366" t="s">
        <v>70</v>
      </c>
      <c r="J331" s="436">
        <v>2.5</v>
      </c>
      <c r="K331" s="366">
        <v>5</v>
      </c>
      <c r="L331" s="366"/>
      <c r="M331" s="443"/>
      <c r="N331" s="525"/>
      <c r="O331" s="443" t="s">
        <v>101</v>
      </c>
      <c r="P331" s="443"/>
      <c r="Q331" s="558">
        <v>1</v>
      </c>
      <c r="R331" s="559"/>
      <c r="S331" s="184"/>
    </row>
    <row r="332" spans="2:20" s="65" customFormat="1" hidden="1" x14ac:dyDescent="0.15">
      <c r="B332" s="730"/>
      <c r="C332" s="749"/>
      <c r="D332" s="126" t="s">
        <v>678</v>
      </c>
      <c r="E332" s="117" t="s">
        <v>216</v>
      </c>
      <c r="F332" s="81"/>
      <c r="G332" s="499"/>
      <c r="H332" s="126" t="s">
        <v>678</v>
      </c>
      <c r="I332" s="113" t="s">
        <v>70</v>
      </c>
      <c r="J332" s="416">
        <v>2.5</v>
      </c>
      <c r="K332" s="113">
        <v>2</v>
      </c>
      <c r="L332" s="113"/>
      <c r="M332" s="462"/>
      <c r="N332" s="525"/>
      <c r="O332" s="462" t="s">
        <v>101</v>
      </c>
      <c r="P332" s="462"/>
      <c r="Q332" s="481">
        <v>1</v>
      </c>
      <c r="R332" s="638"/>
      <c r="S332" s="89"/>
    </row>
    <row r="333" spans="2:20" s="65" customFormat="1" hidden="1" x14ac:dyDescent="0.15">
      <c r="B333" s="731"/>
      <c r="C333" s="750"/>
      <c r="D333" s="184" t="s">
        <v>679</v>
      </c>
      <c r="E333" s="183" t="s">
        <v>216</v>
      </c>
      <c r="F333" s="81"/>
      <c r="G333" s="487"/>
      <c r="H333" s="184" t="s">
        <v>680</v>
      </c>
      <c r="I333" s="366" t="s">
        <v>70</v>
      </c>
      <c r="J333" s="436">
        <v>2.5</v>
      </c>
      <c r="K333" s="366">
        <v>3</v>
      </c>
      <c r="L333" s="366"/>
      <c r="M333" s="443"/>
      <c r="N333" s="525"/>
      <c r="O333" s="366" t="s">
        <v>171</v>
      </c>
      <c r="P333" s="443" t="s">
        <v>681</v>
      </c>
      <c r="Q333" s="558">
        <v>1</v>
      </c>
      <c r="R333" s="559"/>
      <c r="S333" s="184"/>
    </row>
    <row r="334" spans="2:20" s="65" customFormat="1" hidden="1" x14ac:dyDescent="0.15">
      <c r="B334" s="730"/>
      <c r="C334" s="749" t="s">
        <v>682</v>
      </c>
      <c r="D334" s="126" t="s">
        <v>683</v>
      </c>
      <c r="E334" s="117" t="s">
        <v>216</v>
      </c>
      <c r="F334" s="81"/>
      <c r="G334" s="499"/>
      <c r="H334" s="126" t="s">
        <v>684</v>
      </c>
      <c r="I334" s="113" t="s">
        <v>70</v>
      </c>
      <c r="J334" s="416">
        <v>2.5</v>
      </c>
      <c r="K334" s="113">
        <v>4</v>
      </c>
      <c r="L334" s="113"/>
      <c r="M334" s="462"/>
      <c r="N334" s="546"/>
      <c r="O334" s="113" t="s">
        <v>171</v>
      </c>
      <c r="P334" s="462"/>
      <c r="Q334" s="481">
        <v>1</v>
      </c>
      <c r="R334" s="638"/>
      <c r="S334" s="89"/>
    </row>
    <row r="335" spans="2:20" s="65" customFormat="1" hidden="1" x14ac:dyDescent="0.15">
      <c r="B335" s="731"/>
      <c r="C335" s="750"/>
      <c r="D335" s="184" t="s">
        <v>685</v>
      </c>
      <c r="E335" s="183" t="s">
        <v>216</v>
      </c>
      <c r="F335" s="81"/>
      <c r="G335" s="487"/>
      <c r="H335" s="184" t="s">
        <v>686</v>
      </c>
      <c r="I335" s="366" t="s">
        <v>70</v>
      </c>
      <c r="J335" s="436">
        <v>2.5</v>
      </c>
      <c r="K335" s="366">
        <v>4</v>
      </c>
      <c r="L335" s="366"/>
      <c r="M335" s="443"/>
      <c r="N335" s="546"/>
      <c r="O335" s="366" t="s">
        <v>171</v>
      </c>
      <c r="P335" s="443"/>
      <c r="Q335" s="558">
        <v>1</v>
      </c>
      <c r="R335" s="559"/>
      <c r="S335" s="184"/>
    </row>
    <row r="336" spans="2:20" s="65" customFormat="1" hidden="1" x14ac:dyDescent="0.15">
      <c r="B336" s="731"/>
      <c r="C336" s="750"/>
      <c r="D336" s="184" t="s">
        <v>687</v>
      </c>
      <c r="E336" s="183" t="s">
        <v>216</v>
      </c>
      <c r="F336" s="81"/>
      <c r="G336" s="487"/>
      <c r="H336" s="184" t="s">
        <v>688</v>
      </c>
      <c r="I336" s="366" t="s">
        <v>70</v>
      </c>
      <c r="J336" s="436">
        <v>2.5</v>
      </c>
      <c r="K336" s="366">
        <v>4</v>
      </c>
      <c r="L336" s="366"/>
      <c r="M336" s="443"/>
      <c r="N336" s="546"/>
      <c r="O336" s="366" t="s">
        <v>171</v>
      </c>
      <c r="P336" s="443"/>
      <c r="Q336" s="558">
        <v>1</v>
      </c>
      <c r="R336" s="559"/>
      <c r="S336" s="184"/>
    </row>
    <row r="337" spans="1:20" s="65" customFormat="1" hidden="1" x14ac:dyDescent="0.15">
      <c r="B337" s="731"/>
      <c r="C337" s="750"/>
      <c r="D337" s="184" t="s">
        <v>689</v>
      </c>
      <c r="E337" s="183" t="s">
        <v>216</v>
      </c>
      <c r="F337" s="81"/>
      <c r="G337" s="487"/>
      <c r="H337" s="184" t="s">
        <v>690</v>
      </c>
      <c r="I337" s="366" t="s">
        <v>70</v>
      </c>
      <c r="J337" s="436">
        <v>2.5</v>
      </c>
      <c r="K337" s="366">
        <v>4</v>
      </c>
      <c r="L337" s="366"/>
      <c r="M337" s="443"/>
      <c r="N337" s="546"/>
      <c r="O337" s="366" t="s">
        <v>171</v>
      </c>
      <c r="P337" s="443"/>
      <c r="Q337" s="558">
        <v>1</v>
      </c>
      <c r="R337" s="559"/>
      <c r="S337" s="184"/>
    </row>
    <row r="338" spans="1:20" s="65" customFormat="1" hidden="1" x14ac:dyDescent="0.15">
      <c r="B338" s="732"/>
      <c r="C338" s="751"/>
      <c r="D338" s="191" t="s">
        <v>691</v>
      </c>
      <c r="E338" s="131" t="s">
        <v>216</v>
      </c>
      <c r="F338" s="81"/>
      <c r="G338" s="498"/>
      <c r="H338" s="191" t="s">
        <v>692</v>
      </c>
      <c r="I338" s="484" t="s">
        <v>70</v>
      </c>
      <c r="J338" s="483">
        <v>2.5</v>
      </c>
      <c r="K338" s="484">
        <v>4</v>
      </c>
      <c r="L338" s="484"/>
      <c r="M338" s="189"/>
      <c r="N338" s="546"/>
      <c r="O338" s="484" t="s">
        <v>171</v>
      </c>
      <c r="P338" s="189"/>
      <c r="Q338" s="639">
        <v>1</v>
      </c>
      <c r="R338" s="640"/>
      <c r="S338" s="191"/>
    </row>
    <row r="339" spans="1:20" hidden="1" x14ac:dyDescent="0.15">
      <c r="B339" s="731"/>
      <c r="C339" s="750"/>
      <c r="D339" s="184" t="s">
        <v>693</v>
      </c>
      <c r="E339" s="183" t="s">
        <v>216</v>
      </c>
      <c r="F339" s="81"/>
      <c r="G339" s="487"/>
      <c r="H339" s="184" t="s">
        <v>693</v>
      </c>
      <c r="I339" s="366" t="s">
        <v>70</v>
      </c>
      <c r="J339" s="436">
        <v>5</v>
      </c>
      <c r="K339" s="366">
        <v>3</v>
      </c>
      <c r="L339" s="535"/>
      <c r="M339" s="536"/>
      <c r="N339" s="546"/>
      <c r="O339" s="186"/>
      <c r="P339" s="613"/>
      <c r="Q339" s="641"/>
      <c r="R339" s="613"/>
      <c r="S339" s="184"/>
      <c r="T339" s="184"/>
    </row>
    <row r="340" spans="1:20" hidden="1" x14ac:dyDescent="0.15">
      <c r="B340" s="733"/>
      <c r="C340" s="756"/>
      <c r="D340" s="153" t="s">
        <v>694</v>
      </c>
      <c r="E340" s="150" t="s">
        <v>216</v>
      </c>
      <c r="F340" s="101"/>
      <c r="G340" s="580"/>
      <c r="H340" s="153" t="s">
        <v>694</v>
      </c>
      <c r="I340" s="519" t="s">
        <v>70</v>
      </c>
      <c r="J340" s="518">
        <v>9</v>
      </c>
      <c r="K340" s="519"/>
      <c r="L340" s="526"/>
      <c r="M340" s="527"/>
      <c r="N340" s="546"/>
      <c r="O340" s="527"/>
      <c r="P340" s="527"/>
      <c r="Q340" s="561"/>
      <c r="R340" s="527"/>
    </row>
    <row r="341" spans="1:20" hidden="1" x14ac:dyDescent="0.15">
      <c r="B341" s="733"/>
      <c r="C341" s="756"/>
      <c r="D341" s="184" t="s">
        <v>695</v>
      </c>
      <c r="E341" s="183" t="s">
        <v>216</v>
      </c>
      <c r="F341" s="101"/>
      <c r="G341" s="580"/>
      <c r="H341" s="184" t="s">
        <v>695</v>
      </c>
      <c r="I341" s="366" t="s">
        <v>70</v>
      </c>
      <c r="J341" s="436">
        <v>9</v>
      </c>
      <c r="K341" s="366"/>
      <c r="L341" s="549"/>
      <c r="M341" s="613"/>
      <c r="N341" s="546"/>
      <c r="O341" s="613"/>
      <c r="P341" s="613"/>
      <c r="Q341" s="641"/>
      <c r="R341" s="613"/>
    </row>
    <row r="342" spans="1:20" hidden="1" x14ac:dyDescent="0.15">
      <c r="B342" s="733"/>
      <c r="C342" s="756"/>
      <c r="D342" s="184" t="s">
        <v>696</v>
      </c>
      <c r="E342" s="183" t="s">
        <v>216</v>
      </c>
      <c r="F342" s="101"/>
      <c r="G342" s="580"/>
      <c r="H342" s="184" t="s">
        <v>696</v>
      </c>
      <c r="I342" s="366" t="s">
        <v>70</v>
      </c>
      <c r="J342" s="436">
        <v>9</v>
      </c>
      <c r="K342" s="366"/>
      <c r="L342" s="549"/>
      <c r="M342" s="613"/>
      <c r="N342" s="546"/>
      <c r="O342" s="613"/>
      <c r="P342" s="613"/>
      <c r="Q342" s="641"/>
      <c r="R342" s="613"/>
    </row>
    <row r="343" spans="1:20" hidden="1" x14ac:dyDescent="0.15">
      <c r="B343" s="733"/>
      <c r="C343" s="756"/>
      <c r="D343" s="184" t="s">
        <v>697</v>
      </c>
      <c r="E343" s="183" t="s">
        <v>216</v>
      </c>
      <c r="F343" s="101"/>
      <c r="G343" s="580"/>
      <c r="H343" s="184" t="s">
        <v>697</v>
      </c>
      <c r="I343" s="366" t="s">
        <v>70</v>
      </c>
      <c r="J343" s="436">
        <v>9</v>
      </c>
      <c r="K343" s="366"/>
      <c r="L343" s="549"/>
      <c r="M343" s="613"/>
      <c r="N343" s="546"/>
      <c r="O343" s="613"/>
      <c r="P343" s="613"/>
      <c r="Q343" s="641"/>
      <c r="R343" s="613"/>
    </row>
    <row r="344" spans="1:20" hidden="1" x14ac:dyDescent="0.15">
      <c r="B344" s="733"/>
      <c r="C344" s="756"/>
      <c r="D344" s="184" t="s">
        <v>698</v>
      </c>
      <c r="E344" s="183" t="s">
        <v>216</v>
      </c>
      <c r="F344" s="101"/>
      <c r="G344" s="580"/>
      <c r="H344" s="184" t="s">
        <v>698</v>
      </c>
      <c r="I344" s="366" t="s">
        <v>70</v>
      </c>
      <c r="J344" s="436">
        <v>9</v>
      </c>
      <c r="K344" s="366"/>
      <c r="L344" s="549"/>
      <c r="M344" s="613"/>
      <c r="N344" s="546"/>
      <c r="O344" s="613"/>
      <c r="P344" s="613"/>
      <c r="Q344" s="641"/>
      <c r="R344" s="613"/>
    </row>
    <row r="345" spans="1:20" hidden="1" x14ac:dyDescent="0.15">
      <c r="B345" s="733"/>
      <c r="C345" s="756"/>
      <c r="D345" s="184" t="s">
        <v>699</v>
      </c>
      <c r="E345" s="183" t="s">
        <v>216</v>
      </c>
      <c r="F345" s="101"/>
      <c r="G345" s="580"/>
      <c r="H345" s="184" t="s">
        <v>699</v>
      </c>
      <c r="I345" s="366" t="s">
        <v>70</v>
      </c>
      <c r="J345" s="436">
        <v>9</v>
      </c>
      <c r="K345" s="366"/>
      <c r="L345" s="549"/>
      <c r="M345" s="613"/>
      <c r="N345" s="546"/>
      <c r="O345" s="613"/>
      <c r="P345" s="613"/>
      <c r="Q345" s="641"/>
      <c r="R345" s="613"/>
    </row>
    <row r="346" spans="1:20" hidden="1" x14ac:dyDescent="0.15">
      <c r="B346" s="733"/>
      <c r="C346" s="756"/>
      <c r="D346" s="191" t="s">
        <v>700</v>
      </c>
      <c r="E346" s="131" t="s">
        <v>216</v>
      </c>
      <c r="F346" s="101"/>
      <c r="G346" s="580"/>
      <c r="H346" s="191" t="s">
        <v>700</v>
      </c>
      <c r="I346" s="484" t="s">
        <v>70</v>
      </c>
      <c r="J346" s="483">
        <v>9</v>
      </c>
      <c r="K346" s="484"/>
      <c r="L346" s="528"/>
      <c r="M346" s="529"/>
      <c r="N346" s="546"/>
      <c r="O346" s="529"/>
      <c r="P346" s="529"/>
      <c r="Q346" s="562"/>
      <c r="R346" s="529"/>
    </row>
    <row r="347" spans="1:20" ht="22.5" x14ac:dyDescent="0.15">
      <c r="A347" s="184" t="s">
        <v>701</v>
      </c>
      <c r="B347" s="183" t="s">
        <v>702</v>
      </c>
      <c r="C347" s="127" t="s">
        <v>703</v>
      </c>
      <c r="D347" s="127" t="s">
        <v>703</v>
      </c>
      <c r="E347" s="127"/>
      <c r="F347" s="581"/>
      <c r="G347" s="582"/>
      <c r="H347" s="129" t="s">
        <v>703</v>
      </c>
      <c r="I347" s="129" t="s">
        <v>70</v>
      </c>
      <c r="J347" s="183">
        <v>4</v>
      </c>
      <c r="K347" s="443"/>
      <c r="L347" s="184"/>
      <c r="M347" s="64"/>
      <c r="N347" s="162"/>
      <c r="O347" s="184" t="s">
        <v>704</v>
      </c>
      <c r="P347" s="184" t="s">
        <v>705</v>
      </c>
      <c r="Q347" s="192"/>
      <c r="R347" s="184" t="s">
        <v>706</v>
      </c>
      <c r="S347" s="184"/>
      <c r="T347" s="184"/>
    </row>
    <row r="348" spans="1:20" s="2" customFormat="1" hidden="1" x14ac:dyDescent="0.15">
      <c r="B348" s="704" t="s">
        <v>707</v>
      </c>
      <c r="C348" s="308" t="s">
        <v>708</v>
      </c>
      <c r="D348" s="308" t="s">
        <v>708</v>
      </c>
      <c r="E348" s="308" t="s">
        <v>517</v>
      </c>
      <c r="F348" s="122"/>
      <c r="G348" s="308"/>
      <c r="H348" s="270" t="s">
        <v>709</v>
      </c>
      <c r="I348" s="150" t="s">
        <v>100</v>
      </c>
      <c r="J348" s="83">
        <v>3</v>
      </c>
      <c r="K348" s="85">
        <v>5</v>
      </c>
      <c r="L348" s="614"/>
      <c r="M348" s="614"/>
      <c r="O348" s="194" t="s">
        <v>301</v>
      </c>
      <c r="P348" s="194" t="s">
        <v>710</v>
      </c>
      <c r="Q348" s="642"/>
      <c r="R348" s="194" t="s">
        <v>711</v>
      </c>
      <c r="S348" s="349"/>
    </row>
    <row r="349" spans="1:20" s="2" customFormat="1" ht="36" hidden="1" x14ac:dyDescent="0.15">
      <c r="B349" s="713"/>
      <c r="C349" s="167" t="s">
        <v>712</v>
      </c>
      <c r="D349" s="583" t="s">
        <v>713</v>
      </c>
      <c r="E349" s="167" t="s">
        <v>517</v>
      </c>
      <c r="F349" s="584"/>
      <c r="G349" s="167"/>
      <c r="H349" s="250" t="s">
        <v>714</v>
      </c>
      <c r="I349" s="117" t="s">
        <v>70</v>
      </c>
      <c r="J349" s="117">
        <v>2</v>
      </c>
      <c r="K349" s="126">
        <v>10</v>
      </c>
      <c r="L349" s="286">
        <v>42473</v>
      </c>
      <c r="M349" s="286">
        <v>42483</v>
      </c>
      <c r="N349" s="162"/>
      <c r="O349" s="521" t="s">
        <v>36</v>
      </c>
      <c r="P349" s="214"/>
      <c r="Q349" s="205">
        <v>1</v>
      </c>
      <c r="R349" s="206" t="s">
        <v>706</v>
      </c>
      <c r="S349" s="198"/>
    </row>
    <row r="350" spans="1:20" s="2" customFormat="1" hidden="1" x14ac:dyDescent="0.15">
      <c r="B350" s="705"/>
      <c r="C350" s="121" t="s">
        <v>715</v>
      </c>
      <c r="D350" s="121" t="s">
        <v>715</v>
      </c>
      <c r="E350" s="121" t="s">
        <v>517</v>
      </c>
      <c r="F350" s="122"/>
      <c r="G350" s="121"/>
      <c r="H350" s="121" t="s">
        <v>715</v>
      </c>
      <c r="I350" s="183" t="s">
        <v>100</v>
      </c>
      <c r="J350" s="95">
        <v>3</v>
      </c>
      <c r="K350" s="89">
        <v>5</v>
      </c>
      <c r="L350" s="146"/>
      <c r="M350" s="146"/>
      <c r="N350" s="162"/>
      <c r="O350" s="163" t="s">
        <v>716</v>
      </c>
      <c r="P350" s="163" t="s">
        <v>717</v>
      </c>
      <c r="Q350" s="643"/>
      <c r="R350" s="163" t="s">
        <v>706</v>
      </c>
      <c r="S350" s="202"/>
      <c r="T350" s="163" t="s">
        <v>252</v>
      </c>
    </row>
    <row r="351" spans="1:20" s="2" customFormat="1" ht="24" hidden="1" x14ac:dyDescent="0.15">
      <c r="B351" s="705"/>
      <c r="C351" s="121" t="s">
        <v>718</v>
      </c>
      <c r="D351" s="121" t="s">
        <v>718</v>
      </c>
      <c r="E351" s="121" t="s">
        <v>43</v>
      </c>
      <c r="F351" s="122"/>
      <c r="G351" s="121"/>
      <c r="H351" s="95" t="s">
        <v>719</v>
      </c>
      <c r="I351" s="183" t="s">
        <v>100</v>
      </c>
      <c r="J351" s="95">
        <v>3</v>
      </c>
      <c r="K351" s="89">
        <v>10</v>
      </c>
      <c r="L351" s="146"/>
      <c r="M351" s="146"/>
      <c r="N351" s="162"/>
      <c r="O351" s="163" t="s">
        <v>716</v>
      </c>
      <c r="P351" s="163" t="s">
        <v>717</v>
      </c>
      <c r="Q351" s="643"/>
      <c r="R351" s="163" t="s">
        <v>711</v>
      </c>
      <c r="S351" s="202"/>
      <c r="T351" s="163" t="s">
        <v>252</v>
      </c>
    </row>
    <row r="352" spans="1:20" s="65" customFormat="1" ht="48" hidden="1" x14ac:dyDescent="0.15">
      <c r="B352" s="717"/>
      <c r="C352" s="739" t="s">
        <v>720</v>
      </c>
      <c r="D352" s="543" t="s">
        <v>721</v>
      </c>
      <c r="E352" s="84" t="s">
        <v>25</v>
      </c>
      <c r="F352" s="235"/>
      <c r="G352" s="308"/>
      <c r="H352" s="247" t="s">
        <v>722</v>
      </c>
      <c r="I352" s="83" t="s">
        <v>70</v>
      </c>
      <c r="J352" s="83">
        <v>2</v>
      </c>
      <c r="K352" s="267">
        <v>4</v>
      </c>
      <c r="L352" s="157">
        <v>42481</v>
      </c>
      <c r="M352" s="157">
        <v>42485</v>
      </c>
      <c r="N352" s="162"/>
      <c r="O352" s="158" t="s">
        <v>53</v>
      </c>
      <c r="P352" s="85"/>
      <c r="Q352" s="322">
        <v>1</v>
      </c>
      <c r="R352" s="644" t="s">
        <v>711</v>
      </c>
      <c r="S352" s="85"/>
    </row>
    <row r="353" spans="2:20" s="65" customFormat="1" ht="24" hidden="1" x14ac:dyDescent="0.15">
      <c r="B353" s="707"/>
      <c r="C353" s="736"/>
      <c r="D353" s="435" t="s">
        <v>723</v>
      </c>
      <c r="E353" s="88" t="s">
        <v>7</v>
      </c>
      <c r="F353" s="81"/>
      <c r="G353" s="121"/>
      <c r="H353" s="98" t="s">
        <v>724</v>
      </c>
      <c r="I353" s="95" t="s">
        <v>70</v>
      </c>
      <c r="J353" s="95">
        <v>2</v>
      </c>
      <c r="K353" s="101">
        <v>4</v>
      </c>
      <c r="L353" s="148">
        <v>42480</v>
      </c>
      <c r="M353" s="148">
        <v>42483</v>
      </c>
      <c r="N353" s="162"/>
      <c r="O353" s="149" t="s">
        <v>101</v>
      </c>
      <c r="P353" s="89"/>
      <c r="Q353" s="199">
        <v>1</v>
      </c>
      <c r="R353" s="200" t="s">
        <v>711</v>
      </c>
      <c r="S353" s="89"/>
    </row>
    <row r="354" spans="2:20" s="2" customFormat="1" hidden="1" x14ac:dyDescent="0.15">
      <c r="B354" s="705"/>
      <c r="C354" s="88" t="s">
        <v>415</v>
      </c>
      <c r="D354" s="88" t="s">
        <v>725</v>
      </c>
      <c r="E354" s="121" t="s">
        <v>216</v>
      </c>
      <c r="F354" s="584"/>
      <c r="G354" s="121"/>
      <c r="H354" s="181" t="s">
        <v>726</v>
      </c>
      <c r="I354" s="95" t="s">
        <v>70</v>
      </c>
      <c r="J354" s="95">
        <v>2</v>
      </c>
      <c r="K354" s="89">
        <v>2</v>
      </c>
      <c r="L354" s="148">
        <v>42467</v>
      </c>
      <c r="M354" s="148">
        <v>42468</v>
      </c>
      <c r="O354" s="149" t="s">
        <v>36</v>
      </c>
      <c r="P354" s="163"/>
      <c r="Q354" s="199">
        <v>1</v>
      </c>
      <c r="R354" s="202" t="s">
        <v>727</v>
      </c>
      <c r="S354" s="163"/>
    </row>
    <row r="355" spans="2:20" s="65" customFormat="1" ht="24" hidden="1" x14ac:dyDescent="0.15">
      <c r="B355" s="707"/>
      <c r="C355" s="736" t="s">
        <v>565</v>
      </c>
      <c r="D355" s="736" t="s">
        <v>728</v>
      </c>
      <c r="E355" s="88" t="s">
        <v>25</v>
      </c>
      <c r="F355" s="81" t="s">
        <v>47</v>
      </c>
      <c r="G355" s="121"/>
      <c r="H355" s="98" t="s">
        <v>729</v>
      </c>
      <c r="I355" s="95" t="s">
        <v>26</v>
      </c>
      <c r="J355" s="95">
        <v>1</v>
      </c>
      <c r="K355" s="145">
        <v>2</v>
      </c>
      <c r="L355" s="88"/>
      <c r="M355" s="88"/>
      <c r="N355" s="2"/>
      <c r="O355" s="88" t="s">
        <v>36</v>
      </c>
      <c r="P355" s="89" t="s">
        <v>730</v>
      </c>
      <c r="Q355" s="199">
        <v>1</v>
      </c>
      <c r="R355" s="200" t="s">
        <v>727</v>
      </c>
      <c r="S355" s="89"/>
    </row>
    <row r="356" spans="2:20" s="65" customFormat="1" hidden="1" x14ac:dyDescent="0.15">
      <c r="B356" s="707"/>
      <c r="C356" s="736"/>
      <c r="D356" s="736"/>
      <c r="E356" s="88" t="s">
        <v>25</v>
      </c>
      <c r="F356" s="81" t="s">
        <v>47</v>
      </c>
      <c r="G356" s="121"/>
      <c r="H356" s="98" t="s">
        <v>731</v>
      </c>
      <c r="I356" s="95" t="s">
        <v>26</v>
      </c>
      <c r="J356" s="95">
        <v>1</v>
      </c>
      <c r="K356" s="145">
        <v>3</v>
      </c>
      <c r="L356" s="88"/>
      <c r="M356" s="88"/>
      <c r="N356" s="2"/>
      <c r="O356" s="88" t="s">
        <v>36</v>
      </c>
      <c r="P356" s="89" t="s">
        <v>730</v>
      </c>
      <c r="Q356" s="199">
        <v>1</v>
      </c>
      <c r="R356" s="200" t="s">
        <v>727</v>
      </c>
      <c r="S356" s="89"/>
    </row>
    <row r="357" spans="2:20" s="2" customFormat="1" ht="24" hidden="1" x14ac:dyDescent="0.15">
      <c r="B357" s="705"/>
      <c r="C357" s="707" t="s">
        <v>732</v>
      </c>
      <c r="D357" s="736" t="s">
        <v>732</v>
      </c>
      <c r="E357" s="121" t="s">
        <v>25</v>
      </c>
      <c r="F357" s="585"/>
      <c r="G357" s="121"/>
      <c r="H357" s="181" t="s">
        <v>733</v>
      </c>
      <c r="I357" s="95" t="s">
        <v>70</v>
      </c>
      <c r="J357" s="95">
        <v>2</v>
      </c>
      <c r="K357" s="89">
        <v>4</v>
      </c>
      <c r="L357" s="148">
        <v>42479</v>
      </c>
      <c r="M357" s="148">
        <v>42481</v>
      </c>
      <c r="O357" s="149" t="s">
        <v>171</v>
      </c>
      <c r="P357" s="163"/>
      <c r="Q357" s="199">
        <v>1</v>
      </c>
      <c r="R357" s="202" t="s">
        <v>734</v>
      </c>
      <c r="S357" s="163"/>
    </row>
    <row r="358" spans="2:20" s="2" customFormat="1" ht="24" hidden="1" x14ac:dyDescent="0.15">
      <c r="B358" s="706"/>
      <c r="C358" s="712"/>
      <c r="D358" s="737"/>
      <c r="E358" s="307" t="s">
        <v>25</v>
      </c>
      <c r="F358" s="586"/>
      <c r="G358" s="307"/>
      <c r="H358" s="271" t="s">
        <v>735</v>
      </c>
      <c r="I358" s="92" t="s">
        <v>70</v>
      </c>
      <c r="J358" s="92">
        <v>2</v>
      </c>
      <c r="K358" s="93">
        <v>4</v>
      </c>
      <c r="L358" s="289">
        <v>42482</v>
      </c>
      <c r="M358" s="289">
        <v>42483</v>
      </c>
      <c r="O358" s="290" t="s">
        <v>171</v>
      </c>
      <c r="P358" s="198" t="s">
        <v>736</v>
      </c>
      <c r="Q358" s="324">
        <v>1</v>
      </c>
      <c r="R358" s="208" t="s">
        <v>734</v>
      </c>
      <c r="S358" s="198"/>
    </row>
    <row r="359" spans="2:20" s="2" customFormat="1" ht="24" hidden="1" x14ac:dyDescent="0.15">
      <c r="B359" s="87"/>
      <c r="C359" s="95" t="s">
        <v>737</v>
      </c>
      <c r="D359" s="95" t="s">
        <v>738</v>
      </c>
      <c r="E359" s="121" t="s">
        <v>517</v>
      </c>
      <c r="F359" s="586"/>
      <c r="G359" s="121"/>
      <c r="H359" s="95" t="s">
        <v>738</v>
      </c>
      <c r="I359" s="95" t="s">
        <v>100</v>
      </c>
      <c r="J359" s="95">
        <v>4</v>
      </c>
      <c r="K359" s="89">
        <v>5</v>
      </c>
      <c r="L359" s="146"/>
      <c r="M359" s="146"/>
      <c r="O359" s="278"/>
      <c r="P359" s="163"/>
      <c r="Q359" s="643"/>
      <c r="R359" s="163" t="s">
        <v>580</v>
      </c>
      <c r="S359" s="163"/>
      <c r="T359" s="163"/>
    </row>
    <row r="360" spans="2:20" s="65" customFormat="1" ht="24" hidden="1" x14ac:dyDescent="0.15">
      <c r="B360" s="83"/>
      <c r="C360" s="84" t="s">
        <v>565</v>
      </c>
      <c r="D360" s="84" t="s">
        <v>739</v>
      </c>
      <c r="E360" s="84" t="s">
        <v>25</v>
      </c>
      <c r="F360" s="81" t="s">
        <v>47</v>
      </c>
      <c r="G360" s="308"/>
      <c r="H360" s="587" t="s">
        <v>740</v>
      </c>
      <c r="I360" s="83" t="s">
        <v>26</v>
      </c>
      <c r="J360" s="83">
        <v>1</v>
      </c>
      <c r="K360" s="282">
        <v>1</v>
      </c>
      <c r="L360" s="84"/>
      <c r="M360" s="84"/>
      <c r="N360" s="2"/>
      <c r="O360" s="84" t="s">
        <v>53</v>
      </c>
      <c r="P360" s="85" t="s">
        <v>202</v>
      </c>
      <c r="Q360" s="322">
        <v>1</v>
      </c>
      <c r="R360" s="644" t="s">
        <v>741</v>
      </c>
      <c r="S360" s="85"/>
    </row>
    <row r="361" spans="2:20" s="65" customFormat="1" hidden="1" x14ac:dyDescent="0.15">
      <c r="B361" s="95"/>
      <c r="C361" s="88" t="s">
        <v>346</v>
      </c>
      <c r="D361" s="88" t="s">
        <v>742</v>
      </c>
      <c r="E361" s="88" t="s">
        <v>7</v>
      </c>
      <c r="F361" s="70"/>
      <c r="G361" s="121"/>
      <c r="H361" s="588" t="s">
        <v>742</v>
      </c>
      <c r="I361" s="588" t="s">
        <v>70</v>
      </c>
      <c r="J361" s="588">
        <v>2</v>
      </c>
      <c r="K361" s="615">
        <v>5</v>
      </c>
      <c r="L361" s="148">
        <v>42465</v>
      </c>
      <c r="M361" s="148">
        <v>42469</v>
      </c>
      <c r="N361" s="2"/>
      <c r="O361" s="149" t="s">
        <v>543</v>
      </c>
      <c r="P361" s="616" t="s">
        <v>743</v>
      </c>
      <c r="Q361" s="645">
        <v>1</v>
      </c>
      <c r="R361" s="646" t="s">
        <v>580</v>
      </c>
      <c r="S361" s="89"/>
    </row>
    <row r="362" spans="2:20" s="65" customFormat="1" hidden="1" x14ac:dyDescent="0.15">
      <c r="B362" s="183"/>
      <c r="C362" s="184" t="s">
        <v>366</v>
      </c>
      <c r="D362" s="184" t="s">
        <v>744</v>
      </c>
      <c r="E362" s="184" t="s">
        <v>216</v>
      </c>
      <c r="F362" s="70"/>
      <c r="G362" s="127"/>
      <c r="H362" s="184" t="s">
        <v>744</v>
      </c>
      <c r="I362" s="95" t="s">
        <v>70</v>
      </c>
      <c r="J362" s="184">
        <v>1</v>
      </c>
      <c r="K362" s="184">
        <v>3</v>
      </c>
      <c r="L362" s="367">
        <v>42458</v>
      </c>
      <c r="M362" s="367">
        <v>42460</v>
      </c>
      <c r="N362" s="2"/>
      <c r="O362" s="127" t="s">
        <v>71</v>
      </c>
      <c r="P362" s="184"/>
      <c r="Q362" s="209">
        <v>1</v>
      </c>
      <c r="R362" s="390" t="s">
        <v>745</v>
      </c>
      <c r="S362" s="163">
        <f>K362*(1-Q362)</f>
        <v>0</v>
      </c>
    </row>
    <row r="363" spans="2:20" s="65" customFormat="1" hidden="1" x14ac:dyDescent="0.15">
      <c r="B363" s="95"/>
      <c r="C363" s="88"/>
      <c r="D363" s="88"/>
      <c r="E363" s="88"/>
      <c r="F363" s="70"/>
      <c r="G363" s="121"/>
      <c r="H363" s="98" t="s">
        <v>746</v>
      </c>
      <c r="I363" s="95" t="s">
        <v>26</v>
      </c>
      <c r="J363" s="95">
        <v>2</v>
      </c>
      <c r="K363" s="145">
        <v>2</v>
      </c>
      <c r="L363" s="88"/>
      <c r="M363" s="88"/>
      <c r="N363" s="2"/>
      <c r="O363" s="88" t="s">
        <v>543</v>
      </c>
      <c r="P363" s="89"/>
      <c r="Q363" s="199">
        <v>1</v>
      </c>
      <c r="R363" s="200"/>
      <c r="S363" s="89"/>
    </row>
    <row r="364" spans="2:20" s="65" customFormat="1" ht="36" hidden="1" x14ac:dyDescent="0.15">
      <c r="B364" s="92"/>
      <c r="C364" s="91"/>
      <c r="D364" s="91"/>
      <c r="E364" s="91"/>
      <c r="F364" s="70"/>
      <c r="G364" s="307"/>
      <c r="H364" s="273" t="s">
        <v>747</v>
      </c>
      <c r="I364" s="92" t="s">
        <v>70</v>
      </c>
      <c r="J364" s="92">
        <v>2</v>
      </c>
      <c r="K364" s="291"/>
      <c r="L364" s="91"/>
      <c r="M364" s="91"/>
      <c r="N364" s="2"/>
      <c r="O364" s="91" t="s">
        <v>543</v>
      </c>
      <c r="P364" s="273" t="s">
        <v>748</v>
      </c>
      <c r="Q364" s="324">
        <v>1</v>
      </c>
      <c r="R364" s="406" t="s">
        <v>749</v>
      </c>
      <c r="S364" s="89"/>
    </row>
    <row r="365" spans="2:20" s="65" customFormat="1" hidden="1" x14ac:dyDescent="0.15">
      <c r="B365" s="183"/>
      <c r="C365" s="127" t="s">
        <v>750</v>
      </c>
      <c r="D365" s="127" t="s">
        <v>750</v>
      </c>
      <c r="E365" s="127" t="s">
        <v>46</v>
      </c>
      <c r="F365" s="70"/>
      <c r="G365" s="582"/>
      <c r="H365" s="127" t="s">
        <v>750</v>
      </c>
      <c r="I365" s="183" t="s">
        <v>70</v>
      </c>
      <c r="J365" s="183">
        <v>2.5</v>
      </c>
      <c r="K365" s="443">
        <v>8</v>
      </c>
      <c r="L365" s="367">
        <v>42506</v>
      </c>
      <c r="M365" s="367">
        <v>42510</v>
      </c>
      <c r="N365" s="2"/>
      <c r="O365" s="127" t="s">
        <v>394</v>
      </c>
      <c r="P365" s="184"/>
      <c r="Q365" s="647">
        <v>1</v>
      </c>
      <c r="R365" s="390" t="s">
        <v>751</v>
      </c>
      <c r="S365" s="184"/>
    </row>
    <row r="366" spans="2:20" s="65" customFormat="1" hidden="1" x14ac:dyDescent="0.15">
      <c r="B366" s="183"/>
      <c r="C366" s="127" t="s">
        <v>752</v>
      </c>
      <c r="D366" s="127" t="s">
        <v>752</v>
      </c>
      <c r="E366" s="127" t="s">
        <v>216</v>
      </c>
      <c r="F366" s="70"/>
      <c r="G366" s="582"/>
      <c r="H366" s="127" t="s">
        <v>752</v>
      </c>
      <c r="I366" s="183" t="s">
        <v>100</v>
      </c>
      <c r="J366" s="183">
        <v>2.5</v>
      </c>
      <c r="K366" s="443">
        <v>3</v>
      </c>
      <c r="L366" s="127"/>
      <c r="M366" s="127"/>
      <c r="N366" s="2"/>
      <c r="O366" s="127" t="s">
        <v>101</v>
      </c>
      <c r="P366" s="184" t="s">
        <v>753</v>
      </c>
      <c r="Q366" s="192"/>
      <c r="R366" s="184" t="s">
        <v>754</v>
      </c>
      <c r="S366" s="495"/>
    </row>
    <row r="367" spans="2:20" s="65" customFormat="1" hidden="1" x14ac:dyDescent="0.15">
      <c r="B367" s="117"/>
      <c r="C367" s="112" t="s">
        <v>755</v>
      </c>
      <c r="D367" s="112" t="s">
        <v>755</v>
      </c>
      <c r="E367" s="112"/>
      <c r="F367" s="70"/>
      <c r="G367" s="167"/>
      <c r="H367" s="115" t="s">
        <v>755</v>
      </c>
      <c r="I367" s="117" t="s">
        <v>70</v>
      </c>
      <c r="J367" s="117">
        <v>2</v>
      </c>
      <c r="K367" s="462">
        <v>4</v>
      </c>
      <c r="L367" s="112"/>
      <c r="M367" s="112"/>
      <c r="N367" s="2"/>
      <c r="O367" s="112" t="s">
        <v>228</v>
      </c>
      <c r="P367" s="126"/>
      <c r="Q367" s="205">
        <v>1</v>
      </c>
      <c r="R367" s="210" t="s">
        <v>754</v>
      </c>
      <c r="S367" s="89"/>
    </row>
    <row r="368" spans="2:20" s="65" customFormat="1" hidden="1" x14ac:dyDescent="0.15">
      <c r="B368" s="131"/>
      <c r="C368" s="589" t="s">
        <v>756</v>
      </c>
      <c r="D368" s="590" t="s">
        <v>756</v>
      </c>
      <c r="E368" s="591" t="s">
        <v>46</v>
      </c>
      <c r="F368" s="70"/>
      <c r="G368" s="592"/>
      <c r="H368" s="590" t="s">
        <v>756</v>
      </c>
      <c r="I368" s="590" t="s">
        <v>70</v>
      </c>
      <c r="J368" s="590">
        <v>2.5</v>
      </c>
      <c r="K368" s="617">
        <v>2</v>
      </c>
      <c r="L368" s="611"/>
      <c r="M368" s="611"/>
      <c r="N368" s="2"/>
      <c r="O368" s="611" t="s">
        <v>101</v>
      </c>
      <c r="P368" s="611"/>
      <c r="Q368" s="648">
        <v>1</v>
      </c>
      <c r="R368" s="649"/>
      <c r="S368" s="191"/>
    </row>
    <row r="369" spans="2:20" s="65" customFormat="1" ht="22.5" hidden="1" x14ac:dyDescent="0.15">
      <c r="B369" s="183"/>
      <c r="C369" s="593" t="s">
        <v>757</v>
      </c>
      <c r="D369" s="593" t="s">
        <v>757</v>
      </c>
      <c r="E369" s="582" t="s">
        <v>758</v>
      </c>
      <c r="F369" s="70"/>
      <c r="G369" s="582"/>
      <c r="H369" s="593" t="s">
        <v>757</v>
      </c>
      <c r="I369" s="183" t="s">
        <v>70</v>
      </c>
      <c r="J369" s="183">
        <v>3</v>
      </c>
      <c r="K369" s="443">
        <v>2</v>
      </c>
      <c r="L369" s="367">
        <v>42560</v>
      </c>
      <c r="M369" s="367">
        <v>42562</v>
      </c>
      <c r="N369" s="2"/>
      <c r="O369" s="186" t="s">
        <v>410</v>
      </c>
      <c r="P369" s="184"/>
      <c r="Q369" s="647">
        <v>0.99</v>
      </c>
      <c r="R369" s="444">
        <v>42486</v>
      </c>
      <c r="S369" s="390"/>
      <c r="T369" s="89"/>
    </row>
    <row r="370" spans="2:20" s="65" customFormat="1" hidden="1" x14ac:dyDescent="0.15">
      <c r="B370" s="150"/>
      <c r="C370" s="594" t="s">
        <v>759</v>
      </c>
      <c r="D370" s="594" t="s">
        <v>759</v>
      </c>
      <c r="E370" s="595" t="s">
        <v>43</v>
      </c>
      <c r="F370" s="70"/>
      <c r="G370" s="596"/>
      <c r="H370" s="597" t="s">
        <v>759</v>
      </c>
      <c r="I370" s="597" t="s">
        <v>70</v>
      </c>
      <c r="J370" s="597">
        <v>2.5</v>
      </c>
      <c r="K370" s="594">
        <v>5</v>
      </c>
      <c r="L370" s="594"/>
      <c r="M370" s="594"/>
      <c r="N370" s="2"/>
      <c r="O370" s="594" t="s">
        <v>101</v>
      </c>
      <c r="P370" s="594"/>
      <c r="Q370" s="650">
        <v>1</v>
      </c>
      <c r="R370" s="651">
        <v>42496</v>
      </c>
      <c r="S370" s="153"/>
    </row>
    <row r="371" spans="2:20" s="65" customFormat="1" hidden="1" x14ac:dyDescent="0.15">
      <c r="B371" s="598"/>
      <c r="C371" s="599" t="s">
        <v>760</v>
      </c>
      <c r="D371" s="599" t="s">
        <v>760</v>
      </c>
      <c r="E371" s="600"/>
      <c r="F371" s="70"/>
      <c r="G371" s="601"/>
      <c r="H371" s="599" t="s">
        <v>760</v>
      </c>
      <c r="I371" s="618"/>
      <c r="J371" s="618">
        <v>2.5</v>
      </c>
      <c r="K371" s="619">
        <v>5</v>
      </c>
      <c r="L371" s="600"/>
      <c r="M371" s="600"/>
      <c r="N371" s="446" t="s">
        <v>101</v>
      </c>
      <c r="O371" s="600" t="s">
        <v>228</v>
      </c>
      <c r="P371" s="600"/>
      <c r="Q371" s="652">
        <v>1</v>
      </c>
      <c r="R371" s="653">
        <v>42496</v>
      </c>
      <c r="S371" s="89"/>
    </row>
    <row r="372" spans="2:20" s="65" customFormat="1" hidden="1" x14ac:dyDescent="0.15">
      <c r="B372" s="183"/>
      <c r="C372" s="186" t="s">
        <v>761</v>
      </c>
      <c r="D372" s="186" t="s">
        <v>761</v>
      </c>
      <c r="E372" s="186" t="s">
        <v>216</v>
      </c>
      <c r="F372" s="70"/>
      <c r="G372" s="602"/>
      <c r="H372" s="186" t="s">
        <v>761</v>
      </c>
      <c r="I372" s="414" t="s">
        <v>70</v>
      </c>
      <c r="J372" s="414">
        <v>2.5</v>
      </c>
      <c r="K372" s="442">
        <v>3</v>
      </c>
      <c r="L372" s="186"/>
      <c r="M372" s="186"/>
      <c r="N372" s="2"/>
      <c r="O372" s="186" t="s">
        <v>171</v>
      </c>
      <c r="P372" s="186"/>
      <c r="Q372" s="620">
        <v>1</v>
      </c>
      <c r="R372" s="654">
        <v>42496</v>
      </c>
      <c r="S372" s="184"/>
    </row>
    <row r="373" spans="2:20" s="65" customFormat="1" hidden="1" x14ac:dyDescent="0.15">
      <c r="B373" s="131"/>
      <c r="C373" s="132" t="s">
        <v>762</v>
      </c>
      <c r="D373" s="132" t="s">
        <v>762</v>
      </c>
      <c r="E373" s="132"/>
      <c r="F373" s="70"/>
      <c r="G373" s="592"/>
      <c r="H373" s="132" t="s">
        <v>762</v>
      </c>
      <c r="I373" s="131" t="s">
        <v>70</v>
      </c>
      <c r="J373" s="131">
        <v>2.5</v>
      </c>
      <c r="K373" s="189">
        <v>2</v>
      </c>
      <c r="L373" s="132"/>
      <c r="M373" s="132"/>
      <c r="N373" s="97" t="s">
        <v>716</v>
      </c>
      <c r="O373" s="191" t="s">
        <v>394</v>
      </c>
      <c r="P373" s="191"/>
      <c r="Q373" s="655">
        <v>1</v>
      </c>
      <c r="R373" s="656"/>
      <c r="S373" s="184"/>
    </row>
    <row r="374" spans="2:20" s="65" customFormat="1" hidden="1" x14ac:dyDescent="0.15">
      <c r="B374" s="183"/>
      <c r="C374" s="603" t="s">
        <v>760</v>
      </c>
      <c r="D374" s="603" t="s">
        <v>760</v>
      </c>
      <c r="E374" s="186" t="s">
        <v>763</v>
      </c>
      <c r="F374" s="70"/>
      <c r="G374" s="602"/>
      <c r="H374" s="603" t="s">
        <v>760</v>
      </c>
      <c r="I374" s="414" t="s">
        <v>70</v>
      </c>
      <c r="J374" s="414">
        <v>2.5</v>
      </c>
      <c r="K374" s="442">
        <v>5</v>
      </c>
      <c r="L374" s="186"/>
      <c r="M374" s="185">
        <v>42503</v>
      </c>
      <c r="N374" s="106" t="s">
        <v>394</v>
      </c>
      <c r="O374" s="186" t="s">
        <v>228</v>
      </c>
      <c r="P374" s="620" t="s">
        <v>764</v>
      </c>
      <c r="Q374" s="620">
        <v>1</v>
      </c>
      <c r="R374" s="390"/>
      <c r="S374" s="184"/>
    </row>
    <row r="375" spans="2:20" s="65" customFormat="1" hidden="1" x14ac:dyDescent="0.15">
      <c r="B375" s="95"/>
      <c r="C375" s="604" t="s">
        <v>765</v>
      </c>
      <c r="D375" s="604" t="s">
        <v>765</v>
      </c>
      <c r="E375" s="604" t="s">
        <v>46</v>
      </c>
      <c r="F375" s="70"/>
      <c r="G375" s="605"/>
      <c r="H375" s="606" t="s">
        <v>765</v>
      </c>
      <c r="I375" s="621" t="s">
        <v>70</v>
      </c>
      <c r="J375" s="606">
        <v>2.5</v>
      </c>
      <c r="K375" s="604">
        <v>3</v>
      </c>
      <c r="L375" s="604"/>
      <c r="M375" s="604"/>
      <c r="N375" s="2"/>
      <c r="O375" s="604" t="s">
        <v>228</v>
      </c>
      <c r="P375" s="604" t="s">
        <v>766</v>
      </c>
      <c r="Q375" s="657">
        <v>1</v>
      </c>
      <c r="R375" s="658"/>
      <c r="S375" s="149"/>
    </row>
    <row r="376" spans="2:20" s="65" customFormat="1" hidden="1" x14ac:dyDescent="0.15">
      <c r="B376" s="104"/>
      <c r="C376" s="149" t="s">
        <v>767</v>
      </c>
      <c r="D376" s="149" t="s">
        <v>768</v>
      </c>
      <c r="E376" s="149" t="s">
        <v>769</v>
      </c>
      <c r="F376" s="70"/>
      <c r="G376" s="278"/>
      <c r="H376" s="149" t="s">
        <v>768</v>
      </c>
      <c r="I376" s="622" t="s">
        <v>70</v>
      </c>
      <c r="J376" s="445">
        <v>2.5</v>
      </c>
      <c r="K376" s="299">
        <v>3</v>
      </c>
      <c r="L376" s="299"/>
      <c r="M376" s="299"/>
      <c r="N376" s="623"/>
      <c r="O376" s="299" t="s">
        <v>91</v>
      </c>
      <c r="P376" s="624"/>
      <c r="Q376" s="624">
        <v>1</v>
      </c>
      <c r="R376" s="659"/>
      <c r="S376" s="89"/>
    </row>
    <row r="377" spans="2:20" s="65" customFormat="1" hidden="1" x14ac:dyDescent="0.15">
      <c r="B377" s="598"/>
      <c r="C377" s="607" t="s">
        <v>770</v>
      </c>
      <c r="D377" s="607" t="s">
        <v>770</v>
      </c>
      <c r="E377" s="607" t="s">
        <v>216</v>
      </c>
      <c r="F377" s="70"/>
      <c r="G377" s="608"/>
      <c r="H377" s="607" t="s">
        <v>770</v>
      </c>
      <c r="I377" s="625" t="s">
        <v>771</v>
      </c>
      <c r="J377" s="598">
        <v>2.5</v>
      </c>
      <c r="K377" s="626">
        <v>3</v>
      </c>
      <c r="L377" s="607"/>
      <c r="M377" s="607"/>
      <c r="N377" s="2"/>
      <c r="O377" s="607" t="s">
        <v>543</v>
      </c>
      <c r="Q377" s="660">
        <v>1</v>
      </c>
      <c r="S377" s="89"/>
    </row>
    <row r="378" spans="2:20" s="65" customFormat="1" hidden="1" x14ac:dyDescent="0.15">
      <c r="B378" s="598"/>
      <c r="C378" s="149" t="s">
        <v>772</v>
      </c>
      <c r="D378" s="149" t="s">
        <v>772</v>
      </c>
      <c r="E378" s="149" t="s">
        <v>43</v>
      </c>
      <c r="F378" s="70"/>
      <c r="G378" s="278"/>
      <c r="H378" s="149" t="s">
        <v>772</v>
      </c>
      <c r="I378" s="303" t="s">
        <v>70</v>
      </c>
      <c r="J378" s="418">
        <v>2.5</v>
      </c>
      <c r="K378" s="446"/>
      <c r="L378" s="149"/>
      <c r="M378" s="149"/>
      <c r="N378" s="2"/>
      <c r="O378" s="149" t="s">
        <v>91</v>
      </c>
      <c r="P378" s="149"/>
      <c r="Q378" s="468">
        <v>1</v>
      </c>
      <c r="R378" s="659"/>
      <c r="S378" s="149"/>
    </row>
    <row r="379" spans="2:20" s="65" customFormat="1" hidden="1" x14ac:dyDescent="0.15">
      <c r="B379" s="598"/>
      <c r="C379" s="290" t="s">
        <v>773</v>
      </c>
      <c r="D379" s="290" t="s">
        <v>773</v>
      </c>
      <c r="E379" s="290"/>
      <c r="F379" s="70"/>
      <c r="G379" s="609"/>
      <c r="H379" s="290" t="s">
        <v>773</v>
      </c>
      <c r="I379" s="627" t="s">
        <v>70</v>
      </c>
      <c r="J379" s="628">
        <v>2.5</v>
      </c>
      <c r="K379" s="554"/>
      <c r="L379" s="290"/>
      <c r="M379" s="290"/>
      <c r="N379" s="607" t="s">
        <v>91</v>
      </c>
      <c r="O379" s="290" t="s">
        <v>80</v>
      </c>
      <c r="P379" s="290"/>
      <c r="Q379" s="661">
        <v>1</v>
      </c>
      <c r="R379" s="662"/>
      <c r="S379" s="290"/>
    </row>
    <row r="380" spans="2:20" hidden="1" x14ac:dyDescent="0.15">
      <c r="B380" s="183"/>
      <c r="C380" s="127" t="s">
        <v>774</v>
      </c>
      <c r="D380" s="127" t="s">
        <v>775</v>
      </c>
      <c r="E380" s="127" t="s">
        <v>758</v>
      </c>
      <c r="G380" s="582"/>
      <c r="H380" s="127" t="s">
        <v>775</v>
      </c>
      <c r="I380" s="183" t="s">
        <v>26</v>
      </c>
      <c r="J380" s="183">
        <v>3.5</v>
      </c>
      <c r="K380" s="443">
        <v>5</v>
      </c>
      <c r="L380" s="460">
        <v>42560</v>
      </c>
      <c r="M380" s="460">
        <v>42565</v>
      </c>
      <c r="O380" s="555" t="s">
        <v>101</v>
      </c>
      <c r="P380" s="516"/>
      <c r="Q380" s="663">
        <v>0.5</v>
      </c>
      <c r="R380" s="184"/>
      <c r="S380" s="184"/>
      <c r="T380" s="184" t="s">
        <v>252</v>
      </c>
    </row>
    <row r="381" spans="2:20" s="65" customFormat="1" ht="24" hidden="1" x14ac:dyDescent="0.15">
      <c r="B381" s="704" t="s">
        <v>565</v>
      </c>
      <c r="C381" s="84" t="s">
        <v>776</v>
      </c>
      <c r="D381" s="84" t="s">
        <v>776</v>
      </c>
      <c r="E381" s="84" t="s">
        <v>43</v>
      </c>
      <c r="F381" s="70"/>
      <c r="G381" s="308"/>
      <c r="H381" s="247" t="s">
        <v>777</v>
      </c>
      <c r="I381" s="150" t="s">
        <v>70</v>
      </c>
      <c r="J381" s="150">
        <v>3</v>
      </c>
      <c r="K381" s="151">
        <v>3</v>
      </c>
      <c r="L381" s="629">
        <v>42558</v>
      </c>
      <c r="M381" s="629">
        <v>42560</v>
      </c>
      <c r="N381" s="133" t="s">
        <v>716</v>
      </c>
      <c r="O381" s="630" t="s">
        <v>101</v>
      </c>
      <c r="P381" s="247"/>
      <c r="Q381" s="577">
        <v>0.99</v>
      </c>
      <c r="R381" s="153"/>
      <c r="S381" s="644"/>
      <c r="T381" s="85"/>
    </row>
    <row r="382" spans="2:20" s="65" customFormat="1" hidden="1" x14ac:dyDescent="0.15">
      <c r="B382" s="705"/>
      <c r="C382" s="736" t="s">
        <v>708</v>
      </c>
      <c r="D382" s="88" t="s">
        <v>708</v>
      </c>
      <c r="E382" s="88" t="s">
        <v>517</v>
      </c>
      <c r="F382" s="70"/>
      <c r="G382" s="121"/>
      <c r="H382" s="98"/>
      <c r="I382" s="183" t="s">
        <v>70</v>
      </c>
      <c r="J382" s="183">
        <v>3</v>
      </c>
      <c r="K382" s="443">
        <v>5</v>
      </c>
      <c r="L382" s="185">
        <v>42548</v>
      </c>
      <c r="M382" s="185">
        <v>42552</v>
      </c>
      <c r="N382" s="631" t="s">
        <v>101</v>
      </c>
      <c r="O382" s="149" t="s">
        <v>80</v>
      </c>
      <c r="P382" s="89" t="s">
        <v>26</v>
      </c>
      <c r="Q382" s="199">
        <v>0.99</v>
      </c>
      <c r="R382" s="184"/>
      <c r="S382" s="200"/>
      <c r="T382" s="89"/>
    </row>
    <row r="383" spans="2:20" s="65" customFormat="1" hidden="1" x14ac:dyDescent="0.15">
      <c r="B383" s="705"/>
      <c r="C383" s="736"/>
      <c r="D383" s="88" t="s">
        <v>778</v>
      </c>
      <c r="E383" s="88" t="s">
        <v>43</v>
      </c>
      <c r="F383" s="70"/>
      <c r="G383" s="121"/>
      <c r="H383" s="98" t="s">
        <v>779</v>
      </c>
      <c r="I383" s="183" t="s">
        <v>70</v>
      </c>
      <c r="J383" s="95">
        <v>3</v>
      </c>
      <c r="K383" s="145">
        <v>3</v>
      </c>
      <c r="L383" s="148">
        <v>42553</v>
      </c>
      <c r="M383" s="148">
        <v>42557</v>
      </c>
      <c r="N383" s="2"/>
      <c r="O383" s="149" t="s">
        <v>80</v>
      </c>
      <c r="P383" s="89" t="s">
        <v>26</v>
      </c>
      <c r="Q383" s="199">
        <v>0.99</v>
      </c>
      <c r="R383" s="89"/>
      <c r="S383" s="200"/>
      <c r="T383" s="89"/>
    </row>
    <row r="384" spans="2:20" s="65" customFormat="1" hidden="1" x14ac:dyDescent="0.15">
      <c r="B384" s="705"/>
      <c r="C384" s="736" t="s">
        <v>235</v>
      </c>
      <c r="D384" s="88" t="s">
        <v>235</v>
      </c>
      <c r="E384" s="88" t="s">
        <v>517</v>
      </c>
      <c r="F384" s="70"/>
      <c r="G384" s="121"/>
      <c r="H384" s="88" t="s">
        <v>235</v>
      </c>
      <c r="I384" s="183" t="s">
        <v>70</v>
      </c>
      <c r="J384" s="183">
        <v>3</v>
      </c>
      <c r="K384" s="443">
        <v>2</v>
      </c>
      <c r="L384" s="185">
        <v>42552</v>
      </c>
      <c r="M384" s="185">
        <v>42553</v>
      </c>
      <c r="N384" s="97"/>
      <c r="O384" s="149" t="s">
        <v>36</v>
      </c>
      <c r="P384" s="95" t="s">
        <v>26</v>
      </c>
      <c r="Q384" s="568">
        <v>0.99</v>
      </c>
      <c r="R384" s="89"/>
      <c r="S384" s="200"/>
      <c r="T384" s="89"/>
    </row>
    <row r="385" spans="2:20" s="65" customFormat="1" hidden="1" x14ac:dyDescent="0.15">
      <c r="B385" s="705"/>
      <c r="C385" s="736"/>
      <c r="D385" s="88" t="s">
        <v>780</v>
      </c>
      <c r="E385" s="88" t="s">
        <v>43</v>
      </c>
      <c r="F385" s="70"/>
      <c r="G385" s="121"/>
      <c r="H385" s="88" t="s">
        <v>780</v>
      </c>
      <c r="I385" s="183" t="s">
        <v>70</v>
      </c>
      <c r="J385" s="183">
        <v>3</v>
      </c>
      <c r="K385" s="443">
        <v>3</v>
      </c>
      <c r="L385" s="185">
        <v>42558</v>
      </c>
      <c r="M385" s="185">
        <v>42559</v>
      </c>
      <c r="N385" s="631" t="s">
        <v>101</v>
      </c>
      <c r="O385" s="149" t="s">
        <v>80</v>
      </c>
      <c r="P385" s="95" t="s">
        <v>26</v>
      </c>
      <c r="Q385" s="199">
        <v>0.99</v>
      </c>
      <c r="R385" s="89"/>
      <c r="S385" s="200"/>
      <c r="T385" s="89"/>
    </row>
    <row r="386" spans="2:20" s="65" customFormat="1" ht="36" hidden="1" x14ac:dyDescent="0.15">
      <c r="B386" s="705"/>
      <c r="C386" s="88" t="s">
        <v>781</v>
      </c>
      <c r="D386" s="95" t="s">
        <v>782</v>
      </c>
      <c r="E386" s="88" t="s">
        <v>43</v>
      </c>
      <c r="F386" s="70"/>
      <c r="G386" s="121"/>
      <c r="H386" s="98" t="s">
        <v>783</v>
      </c>
      <c r="I386" s="183" t="s">
        <v>70</v>
      </c>
      <c r="J386" s="183">
        <v>3</v>
      </c>
      <c r="K386" s="443">
        <v>3</v>
      </c>
      <c r="L386" s="185">
        <v>42548</v>
      </c>
      <c r="M386" s="185">
        <v>42550</v>
      </c>
      <c r="N386" s="631" t="s">
        <v>101</v>
      </c>
      <c r="O386" s="149" t="s">
        <v>394</v>
      </c>
      <c r="P386" s="89" t="s">
        <v>784</v>
      </c>
      <c r="Q386" s="199">
        <v>0.99</v>
      </c>
      <c r="R386" s="89"/>
      <c r="S386" s="200"/>
      <c r="T386" s="89"/>
    </row>
    <row r="387" spans="2:20" s="65" customFormat="1" ht="24" hidden="1" x14ac:dyDescent="0.15">
      <c r="B387" s="116"/>
      <c r="C387" s="112" t="s">
        <v>785</v>
      </c>
      <c r="D387" s="112" t="s">
        <v>785</v>
      </c>
      <c r="E387" s="112" t="s">
        <v>43</v>
      </c>
      <c r="F387" s="70"/>
      <c r="G387" s="167"/>
      <c r="H387" s="117" t="s">
        <v>786</v>
      </c>
      <c r="I387" s="496" t="s">
        <v>243</v>
      </c>
      <c r="J387" s="496">
        <v>5</v>
      </c>
      <c r="K387" s="501"/>
      <c r="L387" s="672"/>
      <c r="M387" s="667"/>
      <c r="N387" s="64"/>
      <c r="O387" s="112" t="s">
        <v>410</v>
      </c>
      <c r="P387" s="126"/>
      <c r="Q387" s="205">
        <v>1</v>
      </c>
      <c r="R387" s="126"/>
      <c r="S387" s="126"/>
    </row>
    <row r="388" spans="2:20" s="65" customFormat="1" ht="126" hidden="1" x14ac:dyDescent="0.15">
      <c r="B388" s="705" t="s">
        <v>199</v>
      </c>
      <c r="C388" s="88" t="s">
        <v>199</v>
      </c>
      <c r="D388" s="88" t="s">
        <v>787</v>
      </c>
      <c r="E388" s="88" t="s">
        <v>788</v>
      </c>
      <c r="F388" s="70"/>
      <c r="G388" s="121"/>
      <c r="H388" s="88" t="s">
        <v>787</v>
      </c>
      <c r="I388" s="183" t="s">
        <v>70</v>
      </c>
      <c r="J388" s="183">
        <v>3</v>
      </c>
      <c r="K388" s="443">
        <v>5</v>
      </c>
      <c r="L388" s="460">
        <v>42555</v>
      </c>
      <c r="M388" s="460">
        <v>42569</v>
      </c>
      <c r="N388" s="2"/>
      <c r="O388" s="299" t="s">
        <v>91</v>
      </c>
      <c r="P388" s="673" t="s">
        <v>789</v>
      </c>
      <c r="Q388" s="199">
        <v>0.99</v>
      </c>
      <c r="R388" s="89"/>
      <c r="S388" s="200"/>
      <c r="T388" s="89"/>
    </row>
    <row r="389" spans="2:20" s="65" customFormat="1" ht="36" hidden="1" x14ac:dyDescent="0.15">
      <c r="B389" s="705"/>
      <c r="C389" s="736" t="s">
        <v>380</v>
      </c>
      <c r="D389" s="98" t="s">
        <v>790</v>
      </c>
      <c r="E389" s="88" t="s">
        <v>788</v>
      </c>
      <c r="F389" s="70"/>
      <c r="G389" s="121"/>
      <c r="H389" s="98" t="s">
        <v>790</v>
      </c>
      <c r="I389" s="183" t="s">
        <v>70</v>
      </c>
      <c r="J389" s="183">
        <v>3</v>
      </c>
      <c r="K389" s="443">
        <v>2</v>
      </c>
      <c r="L389" s="185">
        <v>42556</v>
      </c>
      <c r="M389" s="185">
        <v>42557</v>
      </c>
      <c r="N389" s="97" t="s">
        <v>91</v>
      </c>
      <c r="O389" s="149" t="s">
        <v>91</v>
      </c>
      <c r="P389" s="89" t="s">
        <v>26</v>
      </c>
      <c r="Q389" s="199">
        <v>0.99</v>
      </c>
      <c r="R389" s="89"/>
      <c r="S389" s="200"/>
      <c r="T389" s="89"/>
    </row>
    <row r="390" spans="2:20" s="65" customFormat="1" ht="24" hidden="1" x14ac:dyDescent="0.15">
      <c r="B390" s="705"/>
      <c r="C390" s="736"/>
      <c r="D390" s="98" t="s">
        <v>791</v>
      </c>
      <c r="E390" s="88" t="s">
        <v>43</v>
      </c>
      <c r="F390" s="70"/>
      <c r="G390" s="121"/>
      <c r="H390" s="98" t="s">
        <v>791</v>
      </c>
      <c r="I390" s="183" t="s">
        <v>70</v>
      </c>
      <c r="J390" s="183">
        <v>3</v>
      </c>
      <c r="K390" s="443">
        <v>3</v>
      </c>
      <c r="L390" s="185">
        <v>42558</v>
      </c>
      <c r="M390" s="185">
        <v>42560</v>
      </c>
      <c r="N390" s="97" t="s">
        <v>91</v>
      </c>
      <c r="O390" s="149" t="s">
        <v>91</v>
      </c>
      <c r="P390" s="89" t="s">
        <v>26</v>
      </c>
      <c r="Q390" s="199">
        <v>0.99</v>
      </c>
      <c r="R390" s="89"/>
      <c r="S390" s="200"/>
      <c r="T390" s="89"/>
    </row>
    <row r="391" spans="2:20" hidden="1" x14ac:dyDescent="0.15">
      <c r="B391" s="715"/>
      <c r="C391" s="742"/>
      <c r="D391" s="127" t="s">
        <v>792</v>
      </c>
      <c r="E391" s="127" t="s">
        <v>758</v>
      </c>
      <c r="G391" s="582"/>
      <c r="H391" s="127" t="s">
        <v>792</v>
      </c>
      <c r="I391" s="183" t="s">
        <v>100</v>
      </c>
      <c r="J391" s="183">
        <v>4</v>
      </c>
      <c r="K391" s="443">
        <v>2</v>
      </c>
      <c r="L391" s="127"/>
      <c r="M391" s="127"/>
      <c r="N391" s="97"/>
      <c r="O391" s="184" t="s">
        <v>716</v>
      </c>
      <c r="P391" s="184"/>
      <c r="Q391" s="192"/>
      <c r="R391" s="184"/>
      <c r="S391" s="390"/>
      <c r="T391" s="495" t="s">
        <v>793</v>
      </c>
    </row>
    <row r="392" spans="2:20" s="65" customFormat="1" ht="24" hidden="1" x14ac:dyDescent="0.15">
      <c r="B392" s="704" t="s">
        <v>794</v>
      </c>
      <c r="C392" s="83" t="s">
        <v>795</v>
      </c>
      <c r="D392" s="84" t="s">
        <v>796</v>
      </c>
      <c r="E392" s="84" t="s">
        <v>517</v>
      </c>
      <c r="F392" s="70"/>
      <c r="G392" s="308"/>
      <c r="H392" s="247" t="s">
        <v>503</v>
      </c>
      <c r="I392" s="150" t="s">
        <v>70</v>
      </c>
      <c r="J392" s="150">
        <v>3</v>
      </c>
      <c r="K392" s="151">
        <v>2</v>
      </c>
      <c r="L392" s="674">
        <v>42552</v>
      </c>
      <c r="M392" s="674">
        <v>42553</v>
      </c>
      <c r="N392" s="106"/>
      <c r="O392" s="158" t="s">
        <v>91</v>
      </c>
      <c r="P392" s="476"/>
      <c r="Q392" s="577">
        <v>1</v>
      </c>
      <c r="R392" s="644"/>
      <c r="S392" s="644"/>
      <c r="T392" s="89"/>
    </row>
    <row r="393" spans="2:20" s="65" customFormat="1" ht="24" hidden="1" x14ac:dyDescent="0.15">
      <c r="B393" s="706"/>
      <c r="C393" s="92" t="s">
        <v>795</v>
      </c>
      <c r="D393" s="91" t="s">
        <v>797</v>
      </c>
      <c r="E393" s="91" t="s">
        <v>517</v>
      </c>
      <c r="F393" s="70"/>
      <c r="G393" s="307"/>
      <c r="H393" s="91" t="s">
        <v>797</v>
      </c>
      <c r="I393" s="131" t="s">
        <v>70</v>
      </c>
      <c r="J393" s="131">
        <v>3</v>
      </c>
      <c r="K393" s="189">
        <v>3</v>
      </c>
      <c r="L393" s="675">
        <v>42555</v>
      </c>
      <c r="M393" s="675">
        <v>42557</v>
      </c>
      <c r="N393" s="676" t="s">
        <v>91</v>
      </c>
      <c r="O393" s="290" t="s">
        <v>228</v>
      </c>
      <c r="P393" s="325"/>
      <c r="Q393" s="692">
        <v>1</v>
      </c>
      <c r="R393" s="406"/>
      <c r="S393" s="406"/>
      <c r="T393" s="89"/>
    </row>
    <row r="394" spans="2:20" s="65" customFormat="1" ht="24" hidden="1" x14ac:dyDescent="0.15">
      <c r="B394" s="705"/>
      <c r="C394" s="95" t="s">
        <v>798</v>
      </c>
      <c r="D394" s="95" t="s">
        <v>798</v>
      </c>
      <c r="E394" s="88" t="s">
        <v>517</v>
      </c>
      <c r="F394" s="70"/>
      <c r="G394" s="121"/>
      <c r="H394" s="95" t="s">
        <v>798</v>
      </c>
      <c r="I394" s="183" t="s">
        <v>70</v>
      </c>
      <c r="J394" s="183">
        <v>3</v>
      </c>
      <c r="K394" s="443">
        <v>2</v>
      </c>
      <c r="L394" s="367">
        <v>42563</v>
      </c>
      <c r="M394" s="367">
        <v>42564</v>
      </c>
      <c r="N394" s="106"/>
      <c r="O394" s="149" t="s">
        <v>410</v>
      </c>
      <c r="P394" s="225" t="s">
        <v>799</v>
      </c>
      <c r="Q394" s="199">
        <v>0.99</v>
      </c>
      <c r="R394" s="89"/>
      <c r="S394" s="200"/>
      <c r="T394" s="89"/>
    </row>
    <row r="395" spans="2:20" s="65" customFormat="1" ht="24" hidden="1" x14ac:dyDescent="0.15">
      <c r="B395" s="705"/>
      <c r="C395" s="95" t="s">
        <v>800</v>
      </c>
      <c r="D395" s="95" t="s">
        <v>800</v>
      </c>
      <c r="E395" s="88" t="s">
        <v>758</v>
      </c>
      <c r="F395" s="70"/>
      <c r="G395" s="121"/>
      <c r="H395" s="95" t="s">
        <v>800</v>
      </c>
      <c r="I395" s="183" t="s">
        <v>70</v>
      </c>
      <c r="J395" s="183">
        <v>3</v>
      </c>
      <c r="K395" s="443">
        <v>5</v>
      </c>
      <c r="L395" s="677">
        <v>42565</v>
      </c>
      <c r="M395" s="677">
        <v>42570</v>
      </c>
      <c r="N395" s="106"/>
      <c r="O395" s="299" t="s">
        <v>410</v>
      </c>
      <c r="P395" s="678" t="s">
        <v>801</v>
      </c>
      <c r="Q395" s="693">
        <v>0.99</v>
      </c>
      <c r="R395" s="89"/>
      <c r="S395" s="200"/>
      <c r="T395" s="89" t="s">
        <v>252</v>
      </c>
    </row>
    <row r="396" spans="2:20" s="65" customFormat="1" ht="114" hidden="1" customHeight="1" x14ac:dyDescent="0.15">
      <c r="B396" s="705"/>
      <c r="C396" s="88" t="s">
        <v>802</v>
      </c>
      <c r="D396" s="88" t="s">
        <v>802</v>
      </c>
      <c r="E396" s="88" t="s">
        <v>43</v>
      </c>
      <c r="F396" s="70"/>
      <c r="G396" s="121"/>
      <c r="H396" s="98" t="s">
        <v>803</v>
      </c>
      <c r="I396" s="183" t="s">
        <v>70</v>
      </c>
      <c r="J396" s="183">
        <v>3</v>
      </c>
      <c r="K396" s="443">
        <v>10</v>
      </c>
      <c r="L396" s="185">
        <v>42552</v>
      </c>
      <c r="M396" s="185">
        <v>42563</v>
      </c>
      <c r="N396" s="106"/>
      <c r="O396" s="149" t="s">
        <v>543</v>
      </c>
      <c r="P396" s="89"/>
      <c r="Q396" s="199">
        <v>0.99</v>
      </c>
      <c r="R396" s="89"/>
      <c r="S396" s="200"/>
      <c r="T396" s="89"/>
    </row>
    <row r="397" spans="2:20" s="65" customFormat="1" ht="60" hidden="1" x14ac:dyDescent="0.15">
      <c r="B397" s="705"/>
      <c r="C397" s="88" t="s">
        <v>167</v>
      </c>
      <c r="D397" s="88" t="s">
        <v>167</v>
      </c>
      <c r="E397" s="88" t="s">
        <v>43</v>
      </c>
      <c r="F397" s="70"/>
      <c r="G397" s="121"/>
      <c r="H397" s="98" t="s">
        <v>804</v>
      </c>
      <c r="I397" s="183" t="s">
        <v>70</v>
      </c>
      <c r="J397" s="183">
        <v>3</v>
      </c>
      <c r="K397" s="443">
        <v>5</v>
      </c>
      <c r="L397" s="185">
        <v>42564</v>
      </c>
      <c r="M397" s="185">
        <v>42569</v>
      </c>
      <c r="N397" s="106"/>
      <c r="O397" s="149" t="s">
        <v>543</v>
      </c>
      <c r="P397" s="89" t="s">
        <v>805</v>
      </c>
      <c r="Q397" s="199">
        <v>0.99</v>
      </c>
      <c r="R397" s="89"/>
      <c r="S397" s="200"/>
      <c r="T397" s="89"/>
    </row>
    <row r="398" spans="2:20" s="65" customFormat="1" hidden="1" x14ac:dyDescent="0.15">
      <c r="B398" s="95"/>
      <c r="C398" s="88" t="s">
        <v>806</v>
      </c>
      <c r="D398" s="88" t="s">
        <v>106</v>
      </c>
      <c r="E398" s="88" t="s">
        <v>43</v>
      </c>
      <c r="F398" s="70"/>
      <c r="G398" s="121"/>
      <c r="H398" s="98" t="s">
        <v>807</v>
      </c>
      <c r="I398" s="183" t="s">
        <v>70</v>
      </c>
      <c r="J398" s="183">
        <v>3</v>
      </c>
      <c r="K398" s="443">
        <v>3</v>
      </c>
      <c r="L398" s="367">
        <v>42557</v>
      </c>
      <c r="M398" s="367">
        <v>42559</v>
      </c>
      <c r="N398" s="106"/>
      <c r="O398" s="149" t="s">
        <v>410</v>
      </c>
      <c r="P398" s="89"/>
      <c r="Q398" s="199">
        <v>1</v>
      </c>
      <c r="R398" s="146">
        <v>42566</v>
      </c>
      <c r="S398" s="200"/>
      <c r="T398" s="89"/>
    </row>
    <row r="399" spans="2:20" s="65" customFormat="1" ht="24" hidden="1" x14ac:dyDescent="0.15">
      <c r="B399" s="83"/>
      <c r="C399" s="84" t="s">
        <v>808</v>
      </c>
      <c r="D399" s="84" t="s">
        <v>808</v>
      </c>
      <c r="E399" s="84" t="s">
        <v>43</v>
      </c>
      <c r="F399" s="70"/>
      <c r="G399" s="308"/>
      <c r="H399" s="247" t="s">
        <v>809</v>
      </c>
      <c r="I399" s="150" t="s">
        <v>70</v>
      </c>
      <c r="J399" s="150">
        <v>5</v>
      </c>
      <c r="K399" s="282">
        <v>3</v>
      </c>
      <c r="L399" s="84"/>
      <c r="M399" s="84"/>
      <c r="N399" s="2"/>
      <c r="O399" s="84" t="s">
        <v>716</v>
      </c>
      <c r="P399" s="247" t="s">
        <v>810</v>
      </c>
      <c r="Q399" s="694">
        <v>1</v>
      </c>
      <c r="R399" s="85" t="s">
        <v>811</v>
      </c>
      <c r="S399" s="85"/>
    </row>
    <row r="400" spans="2:20" s="65" customFormat="1" hidden="1" x14ac:dyDescent="0.15">
      <c r="B400" s="92"/>
      <c r="C400" s="91" t="s">
        <v>808</v>
      </c>
      <c r="D400" s="91" t="s">
        <v>812</v>
      </c>
      <c r="E400" s="91" t="s">
        <v>43</v>
      </c>
      <c r="F400" s="70"/>
      <c r="G400" s="307"/>
      <c r="H400" s="91" t="s">
        <v>812</v>
      </c>
      <c r="I400" s="131" t="s">
        <v>70</v>
      </c>
      <c r="J400" s="92">
        <v>5</v>
      </c>
      <c r="K400" s="291">
        <v>3</v>
      </c>
      <c r="L400" s="91"/>
      <c r="M400" s="91"/>
      <c r="N400" s="2"/>
      <c r="O400" s="91" t="s">
        <v>228</v>
      </c>
      <c r="P400" s="93"/>
      <c r="Q400" s="330">
        <v>1</v>
      </c>
      <c r="R400" s="93"/>
      <c r="S400" s="93"/>
    </row>
    <row r="401" spans="2:20" s="65" customFormat="1" ht="24" hidden="1" x14ac:dyDescent="0.15">
      <c r="B401" s="95"/>
      <c r="C401" s="88" t="s">
        <v>813</v>
      </c>
      <c r="D401" s="88" t="s">
        <v>813</v>
      </c>
      <c r="E401" s="88" t="s">
        <v>43</v>
      </c>
      <c r="F401" s="70"/>
      <c r="G401" s="121"/>
      <c r="H401" s="98" t="s">
        <v>814</v>
      </c>
      <c r="I401" s="183" t="s">
        <v>70</v>
      </c>
      <c r="J401" s="95">
        <v>3</v>
      </c>
      <c r="K401" s="145">
        <v>5</v>
      </c>
      <c r="L401" s="147">
        <v>42569</v>
      </c>
      <c r="M401" s="147">
        <v>42573</v>
      </c>
      <c r="N401" s="2"/>
      <c r="O401" s="149" t="s">
        <v>228</v>
      </c>
      <c r="P401" s="89"/>
      <c r="Q401" s="199">
        <v>0.99</v>
      </c>
      <c r="R401" s="146">
        <v>42566</v>
      </c>
      <c r="S401" s="200"/>
      <c r="T401" s="89" t="s">
        <v>252</v>
      </c>
    </row>
    <row r="402" spans="2:20" s="65" customFormat="1" hidden="1" x14ac:dyDescent="0.15">
      <c r="B402" s="95"/>
      <c r="C402" s="88" t="s">
        <v>815</v>
      </c>
      <c r="D402" s="88" t="s">
        <v>816</v>
      </c>
      <c r="E402" s="88" t="s">
        <v>43</v>
      </c>
      <c r="F402" s="70"/>
      <c r="G402" s="121"/>
      <c r="H402" s="88" t="s">
        <v>816</v>
      </c>
      <c r="I402" s="183" t="s">
        <v>70</v>
      </c>
      <c r="J402" s="95">
        <v>3</v>
      </c>
      <c r="K402" s="145">
        <v>5</v>
      </c>
      <c r="L402" s="147">
        <v>42565</v>
      </c>
      <c r="M402" s="147">
        <v>42570</v>
      </c>
      <c r="N402" s="2"/>
      <c r="O402" s="186" t="s">
        <v>101</v>
      </c>
      <c r="P402" s="89"/>
      <c r="Q402" s="199">
        <v>0.99</v>
      </c>
      <c r="R402" s="146">
        <v>42566</v>
      </c>
      <c r="S402" s="200"/>
      <c r="T402" s="89"/>
    </row>
    <row r="403" spans="2:20" s="65" customFormat="1" hidden="1" x14ac:dyDescent="0.15">
      <c r="B403" s="117"/>
      <c r="C403" s="112" t="s">
        <v>817</v>
      </c>
      <c r="D403" s="112" t="s">
        <v>817</v>
      </c>
      <c r="E403" s="112"/>
      <c r="F403" s="70"/>
      <c r="G403" s="167"/>
      <c r="H403" s="112" t="s">
        <v>818</v>
      </c>
      <c r="I403" s="496" t="s">
        <v>70</v>
      </c>
      <c r="J403" s="117">
        <v>3</v>
      </c>
      <c r="K403" s="462">
        <v>1</v>
      </c>
      <c r="L403" s="112"/>
      <c r="M403" s="112"/>
      <c r="N403" s="97" t="s">
        <v>716</v>
      </c>
      <c r="O403" s="126" t="s">
        <v>33</v>
      </c>
      <c r="P403" s="205"/>
      <c r="Q403" s="205">
        <v>1</v>
      </c>
      <c r="R403" s="126"/>
      <c r="S403" s="210"/>
      <c r="T403" s="89"/>
    </row>
    <row r="404" spans="2:20" s="65" customFormat="1" ht="24" hidden="1" x14ac:dyDescent="0.15">
      <c r="B404" s="95"/>
      <c r="C404" s="88" t="s">
        <v>817</v>
      </c>
      <c r="D404" s="88"/>
      <c r="E404" s="88"/>
      <c r="F404" s="70"/>
      <c r="G404" s="121"/>
      <c r="H404" s="98" t="s">
        <v>819</v>
      </c>
      <c r="I404" s="183" t="s">
        <v>70</v>
      </c>
      <c r="J404" s="95">
        <v>3</v>
      </c>
      <c r="K404" s="145">
        <v>1</v>
      </c>
      <c r="L404" s="88"/>
      <c r="M404" s="88"/>
      <c r="N404" s="2"/>
      <c r="O404" s="88" t="s">
        <v>33</v>
      </c>
      <c r="P404" s="89"/>
      <c r="Q404" s="199">
        <v>1</v>
      </c>
      <c r="R404" s="146">
        <v>42566</v>
      </c>
      <c r="S404" s="200"/>
      <c r="T404" s="89"/>
    </row>
    <row r="405" spans="2:20" s="65" customFormat="1" ht="36" hidden="1" x14ac:dyDescent="0.15">
      <c r="B405" s="95"/>
      <c r="C405" s="88" t="s">
        <v>817</v>
      </c>
      <c r="D405" s="88"/>
      <c r="E405" s="88"/>
      <c r="F405" s="70"/>
      <c r="G405" s="121"/>
      <c r="H405" s="98" t="s">
        <v>820</v>
      </c>
      <c r="I405" s="183" t="s">
        <v>70</v>
      </c>
      <c r="J405" s="95">
        <v>3</v>
      </c>
      <c r="K405" s="145">
        <v>1</v>
      </c>
      <c r="L405" s="88"/>
      <c r="M405" s="88"/>
      <c r="N405" s="2"/>
      <c r="O405" s="88" t="s">
        <v>53</v>
      </c>
      <c r="P405" s="89"/>
      <c r="Q405" s="199">
        <v>0.99</v>
      </c>
      <c r="R405" s="146">
        <v>42566</v>
      </c>
      <c r="S405" s="200"/>
      <c r="T405" s="89"/>
    </row>
    <row r="406" spans="2:20" s="65" customFormat="1" hidden="1" x14ac:dyDescent="0.15">
      <c r="B406" s="95"/>
      <c r="C406" s="88" t="s">
        <v>821</v>
      </c>
      <c r="D406" s="88"/>
      <c r="E406" s="88"/>
      <c r="F406" s="70"/>
      <c r="G406" s="121"/>
      <c r="H406" s="98" t="s">
        <v>822</v>
      </c>
      <c r="I406" s="183" t="s">
        <v>70</v>
      </c>
      <c r="J406" s="95">
        <v>3</v>
      </c>
      <c r="K406" s="145">
        <v>2</v>
      </c>
      <c r="L406" s="147">
        <v>42570</v>
      </c>
      <c r="M406" s="147">
        <v>42571</v>
      </c>
      <c r="N406" s="2"/>
      <c r="O406" s="88" t="s">
        <v>36</v>
      </c>
      <c r="P406" s="89"/>
      <c r="Q406" s="199">
        <v>0.99</v>
      </c>
      <c r="R406" s="146">
        <v>42566</v>
      </c>
      <c r="S406" s="200"/>
      <c r="T406" s="89"/>
    </row>
    <row r="407" spans="2:20" s="65" customFormat="1" hidden="1" x14ac:dyDescent="0.15">
      <c r="B407" s="95"/>
      <c r="C407" s="88" t="s">
        <v>823</v>
      </c>
      <c r="D407" s="88"/>
      <c r="E407" s="88"/>
      <c r="F407" s="70"/>
      <c r="G407" s="121"/>
      <c r="H407" s="98" t="s">
        <v>824</v>
      </c>
      <c r="I407" s="183" t="s">
        <v>70</v>
      </c>
      <c r="J407" s="95">
        <v>3</v>
      </c>
      <c r="K407" s="145">
        <v>4</v>
      </c>
      <c r="L407" s="147">
        <v>42570</v>
      </c>
      <c r="M407" s="147">
        <v>42573</v>
      </c>
      <c r="N407" s="2"/>
      <c r="O407" s="88" t="s">
        <v>704</v>
      </c>
      <c r="P407" s="89"/>
      <c r="Q407" s="199">
        <v>0.99</v>
      </c>
      <c r="R407" s="146">
        <v>42566</v>
      </c>
      <c r="S407" s="200"/>
      <c r="T407" s="89"/>
    </row>
    <row r="408" spans="2:20" s="65" customFormat="1" ht="48" hidden="1" customHeight="1" x14ac:dyDescent="0.15">
      <c r="B408" s="92"/>
      <c r="C408" s="91" t="s">
        <v>526</v>
      </c>
      <c r="D408" s="91"/>
      <c r="E408" s="91"/>
      <c r="F408" s="70"/>
      <c r="G408" s="307"/>
      <c r="H408" s="273" t="s">
        <v>825</v>
      </c>
      <c r="I408" s="131" t="s">
        <v>70</v>
      </c>
      <c r="J408" s="92">
        <v>3</v>
      </c>
      <c r="K408" s="291">
        <v>4</v>
      </c>
      <c r="L408" s="159">
        <v>42571</v>
      </c>
      <c r="M408" s="159">
        <v>42573</v>
      </c>
      <c r="N408" s="2"/>
      <c r="O408" s="290" t="s">
        <v>826</v>
      </c>
      <c r="P408" s="93"/>
      <c r="Q408" s="324">
        <v>0.99</v>
      </c>
      <c r="R408" s="695">
        <v>42566</v>
      </c>
      <c r="S408" s="406"/>
      <c r="T408" s="93" t="s">
        <v>793</v>
      </c>
    </row>
    <row r="409" spans="2:20" hidden="1" x14ac:dyDescent="0.15">
      <c r="B409" s="183"/>
      <c r="C409" s="127" t="s">
        <v>526</v>
      </c>
      <c r="D409" s="127"/>
      <c r="E409" s="127"/>
      <c r="G409" s="582"/>
      <c r="H409" s="593" t="s">
        <v>827</v>
      </c>
      <c r="I409" s="183" t="s">
        <v>70</v>
      </c>
      <c r="J409" s="183">
        <v>3.5</v>
      </c>
      <c r="K409" s="443"/>
      <c r="L409" s="127"/>
      <c r="M409" s="127"/>
      <c r="O409" s="192" t="s">
        <v>101</v>
      </c>
      <c r="P409" s="184" t="s">
        <v>743</v>
      </c>
      <c r="Q409" s="192"/>
      <c r="R409" s="444">
        <v>42566</v>
      </c>
      <c r="S409" s="184"/>
      <c r="T409" s="184" t="s">
        <v>793</v>
      </c>
    </row>
    <row r="410" spans="2:20" ht="33" hidden="1" customHeight="1" x14ac:dyDescent="0.15">
      <c r="B410" s="183"/>
      <c r="C410" s="127" t="s">
        <v>526</v>
      </c>
      <c r="D410" s="127"/>
      <c r="E410" s="127"/>
      <c r="G410" s="582"/>
      <c r="H410" s="593" t="s">
        <v>828</v>
      </c>
      <c r="I410" s="183" t="s">
        <v>70</v>
      </c>
      <c r="J410" s="183">
        <v>3.5</v>
      </c>
      <c r="K410" s="443"/>
      <c r="L410" s="127"/>
      <c r="M410" s="127"/>
      <c r="O410" s="192" t="s">
        <v>101</v>
      </c>
      <c r="P410" s="184" t="s">
        <v>743</v>
      </c>
      <c r="Q410" s="192"/>
      <c r="R410" s="444">
        <v>42566</v>
      </c>
      <c r="S410" s="184"/>
      <c r="T410" s="184" t="s">
        <v>793</v>
      </c>
    </row>
    <row r="411" spans="2:20" ht="45" hidden="1" x14ac:dyDescent="0.15">
      <c r="B411" s="150"/>
      <c r="C411" s="100" t="s">
        <v>209</v>
      </c>
      <c r="D411" s="100"/>
      <c r="E411" s="100"/>
      <c r="G411" s="596"/>
      <c r="H411" s="664" t="s">
        <v>829</v>
      </c>
      <c r="I411" s="150" t="s">
        <v>70</v>
      </c>
      <c r="J411" s="150">
        <v>2</v>
      </c>
      <c r="K411" s="151"/>
      <c r="L411" s="629">
        <v>42572</v>
      </c>
      <c r="M411" s="629">
        <v>42573</v>
      </c>
      <c r="O411" s="100" t="s">
        <v>101</v>
      </c>
      <c r="P411" s="153"/>
      <c r="Q411" s="696">
        <v>0.01</v>
      </c>
      <c r="R411" s="152">
        <v>42566</v>
      </c>
      <c r="S411" s="153"/>
    </row>
    <row r="412" spans="2:20" s="65" customFormat="1" hidden="1" x14ac:dyDescent="0.15">
      <c r="B412" s="92"/>
      <c r="C412" s="91" t="s">
        <v>364</v>
      </c>
      <c r="D412" s="91"/>
      <c r="E412" s="91"/>
      <c r="F412" s="70"/>
      <c r="G412" s="307"/>
      <c r="H412" s="273" t="s">
        <v>830</v>
      </c>
      <c r="I412" s="131" t="s">
        <v>70</v>
      </c>
      <c r="J412" s="92">
        <v>3</v>
      </c>
      <c r="K412" s="291"/>
      <c r="L412" s="159">
        <v>42570</v>
      </c>
      <c r="M412" s="159">
        <v>42576</v>
      </c>
      <c r="N412" s="2"/>
      <c r="O412" s="91" t="s">
        <v>831</v>
      </c>
      <c r="P412" s="679"/>
      <c r="Q412" s="324">
        <v>0.99</v>
      </c>
      <c r="R412" s="695">
        <v>42566</v>
      </c>
      <c r="S412" s="406"/>
      <c r="T412" s="89" t="s">
        <v>793</v>
      </c>
    </row>
    <row r="413" spans="2:20" hidden="1" x14ac:dyDescent="0.15">
      <c r="B413" s="183"/>
      <c r="C413" s="127" t="s">
        <v>823</v>
      </c>
      <c r="D413" s="127"/>
      <c r="E413" s="127"/>
      <c r="G413" s="582"/>
      <c r="H413" s="593" t="s">
        <v>832</v>
      </c>
      <c r="I413" s="183" t="s">
        <v>70</v>
      </c>
      <c r="J413" s="368">
        <v>3.1</v>
      </c>
      <c r="K413" s="443">
        <v>1</v>
      </c>
      <c r="L413" s="367">
        <v>42578</v>
      </c>
      <c r="M413" s="367">
        <v>42578</v>
      </c>
      <c r="O413" s="127" t="s">
        <v>410</v>
      </c>
      <c r="P413" s="414" t="s">
        <v>833</v>
      </c>
      <c r="Q413" s="647">
        <v>1</v>
      </c>
      <c r="R413" s="444">
        <v>42569</v>
      </c>
      <c r="S413" s="390"/>
      <c r="T413" s="184" t="s">
        <v>252</v>
      </c>
    </row>
    <row r="414" spans="2:20" s="65" customFormat="1" ht="24" hidden="1" x14ac:dyDescent="0.15">
      <c r="B414" s="83"/>
      <c r="C414" s="84" t="s">
        <v>834</v>
      </c>
      <c r="D414" s="84"/>
      <c r="E414" s="84"/>
      <c r="F414" s="70"/>
      <c r="G414" s="308"/>
      <c r="H414" s="247" t="s">
        <v>835</v>
      </c>
      <c r="I414" s="150" t="s">
        <v>70</v>
      </c>
      <c r="J414" s="83">
        <v>3</v>
      </c>
      <c r="K414" s="282"/>
      <c r="L414" s="173">
        <v>42571</v>
      </c>
      <c r="M414" s="173">
        <v>42572</v>
      </c>
      <c r="N414" s="2"/>
      <c r="O414" s="158" t="s">
        <v>394</v>
      </c>
      <c r="P414" s="85" t="s">
        <v>743</v>
      </c>
      <c r="Q414" s="322">
        <v>0.99</v>
      </c>
      <c r="R414" s="614">
        <v>42570</v>
      </c>
      <c r="S414" s="644"/>
      <c r="T414" s="89" t="s">
        <v>252</v>
      </c>
    </row>
    <row r="415" spans="2:20" s="65" customFormat="1" hidden="1" x14ac:dyDescent="0.15">
      <c r="B415" s="95"/>
      <c r="C415" s="88" t="s">
        <v>836</v>
      </c>
      <c r="D415" s="88"/>
      <c r="E415" s="88"/>
      <c r="F415" s="581"/>
      <c r="G415" s="121"/>
      <c r="H415" s="98" t="s">
        <v>837</v>
      </c>
      <c r="I415" s="183" t="s">
        <v>70</v>
      </c>
      <c r="J415" s="95">
        <v>3</v>
      </c>
      <c r="K415" s="145"/>
      <c r="L415" s="147">
        <v>42571</v>
      </c>
      <c r="M415" s="147">
        <v>42571</v>
      </c>
      <c r="N415" s="266"/>
      <c r="O415" s="88" t="s">
        <v>171</v>
      </c>
      <c r="P415" s="89" t="s">
        <v>838</v>
      </c>
      <c r="Q415" s="199">
        <v>0.99</v>
      </c>
      <c r="R415" s="146">
        <v>42570</v>
      </c>
      <c r="S415" s="200"/>
      <c r="T415" s="89"/>
    </row>
    <row r="416" spans="2:20" s="65" customFormat="1" ht="24" hidden="1" x14ac:dyDescent="0.15">
      <c r="B416" s="92"/>
      <c r="C416" s="91" t="s">
        <v>839</v>
      </c>
      <c r="D416" s="91"/>
      <c r="E416" s="91"/>
      <c r="F416" s="81"/>
      <c r="G416" s="307"/>
      <c r="H416" s="273" t="s">
        <v>840</v>
      </c>
      <c r="I416" s="131" t="s">
        <v>70</v>
      </c>
      <c r="J416" s="92">
        <v>3</v>
      </c>
      <c r="K416" s="291"/>
      <c r="L416" s="159">
        <v>42572</v>
      </c>
      <c r="M416" s="159">
        <v>42572</v>
      </c>
      <c r="N416" s="162"/>
      <c r="O416" s="91" t="s">
        <v>33</v>
      </c>
      <c r="P416" s="273" t="s">
        <v>841</v>
      </c>
      <c r="Q416" s="324">
        <v>0.99</v>
      </c>
      <c r="R416" s="695">
        <v>42570</v>
      </c>
      <c r="S416" s="406"/>
      <c r="T416" s="89" t="s">
        <v>252</v>
      </c>
    </row>
    <row r="417" spans="2:20" s="65" customFormat="1" hidden="1" x14ac:dyDescent="0.15">
      <c r="B417" s="92"/>
      <c r="C417" s="91" t="s">
        <v>842</v>
      </c>
      <c r="D417" s="91"/>
      <c r="E417" s="91"/>
      <c r="F417" s="70"/>
      <c r="G417" s="307"/>
      <c r="H417" s="273"/>
      <c r="I417" s="131" t="s">
        <v>70</v>
      </c>
      <c r="J417" s="92">
        <v>3.1</v>
      </c>
      <c r="K417" s="291"/>
      <c r="L417" s="159">
        <v>42576</v>
      </c>
      <c r="M417" s="159">
        <v>42576</v>
      </c>
      <c r="N417" s="2"/>
      <c r="O417" s="91" t="s">
        <v>80</v>
      </c>
      <c r="P417" s="93"/>
      <c r="Q417" s="647">
        <v>1</v>
      </c>
      <c r="R417" s="695">
        <v>42570</v>
      </c>
      <c r="S417" s="406"/>
      <c r="T417" s="93" t="s">
        <v>793</v>
      </c>
    </row>
    <row r="418" spans="2:20" hidden="1" x14ac:dyDescent="0.15">
      <c r="B418" s="183"/>
      <c r="C418" s="127" t="s">
        <v>226</v>
      </c>
      <c r="D418" s="127"/>
      <c r="E418" s="127"/>
      <c r="G418" s="582"/>
      <c r="H418" s="593" t="s">
        <v>843</v>
      </c>
      <c r="I418" s="183" t="s">
        <v>70</v>
      </c>
      <c r="J418" s="368">
        <v>3.1</v>
      </c>
      <c r="K418" s="443">
        <v>5</v>
      </c>
      <c r="L418" s="367">
        <v>42577</v>
      </c>
      <c r="M418" s="367">
        <v>42582</v>
      </c>
      <c r="O418" s="127" t="s">
        <v>228</v>
      </c>
      <c r="P418" s="184" t="s">
        <v>844</v>
      </c>
      <c r="Q418" s="647">
        <v>1</v>
      </c>
      <c r="R418" s="444">
        <v>42571</v>
      </c>
      <c r="S418" s="184"/>
      <c r="T418" s="184" t="s">
        <v>793</v>
      </c>
    </row>
    <row r="419" spans="2:20" s="65" customFormat="1" ht="24" hidden="1" x14ac:dyDescent="0.15">
      <c r="B419" s="117"/>
      <c r="C419" s="112" t="s">
        <v>817</v>
      </c>
      <c r="D419" s="112"/>
      <c r="E419" s="112"/>
      <c r="F419" s="70"/>
      <c r="G419" s="167"/>
      <c r="H419" s="115" t="s">
        <v>845</v>
      </c>
      <c r="I419" s="496" t="s">
        <v>70</v>
      </c>
      <c r="J419" s="117">
        <v>3</v>
      </c>
      <c r="K419" s="462"/>
      <c r="L419" s="288">
        <v>42572</v>
      </c>
      <c r="M419" s="288">
        <v>42572</v>
      </c>
      <c r="N419" s="2"/>
      <c r="O419" s="112" t="s">
        <v>171</v>
      </c>
      <c r="P419" s="126"/>
      <c r="Q419" s="205">
        <v>0.99</v>
      </c>
      <c r="R419" s="441">
        <v>42571</v>
      </c>
      <c r="S419" s="210"/>
      <c r="T419" s="126" t="s">
        <v>793</v>
      </c>
    </row>
    <row r="420" spans="2:20" ht="22.5" hidden="1" x14ac:dyDescent="0.15">
      <c r="B420" s="183"/>
      <c r="C420" s="127" t="s">
        <v>846</v>
      </c>
      <c r="D420" s="127"/>
      <c r="E420" s="127"/>
      <c r="G420" s="582"/>
      <c r="H420" s="593" t="s">
        <v>847</v>
      </c>
      <c r="I420" s="183" t="s">
        <v>70</v>
      </c>
      <c r="J420" s="368">
        <v>3.1</v>
      </c>
      <c r="K420" s="443">
        <v>3</v>
      </c>
      <c r="L420" s="367">
        <v>42577</v>
      </c>
      <c r="M420" s="367">
        <v>42579</v>
      </c>
      <c r="O420" s="127" t="s">
        <v>101</v>
      </c>
      <c r="P420" s="680"/>
      <c r="Q420" s="647">
        <v>1</v>
      </c>
      <c r="R420" s="444">
        <v>42571</v>
      </c>
      <c r="S420" s="184"/>
      <c r="T420" s="184" t="s">
        <v>793</v>
      </c>
    </row>
    <row r="421" spans="2:20" s="65" customFormat="1" ht="18" hidden="1" customHeight="1" x14ac:dyDescent="0.15">
      <c r="B421" s="117"/>
      <c r="C421" s="112" t="s">
        <v>848</v>
      </c>
      <c r="D421" s="112"/>
      <c r="E421" s="112"/>
      <c r="F421" s="70"/>
      <c r="G421" s="167"/>
      <c r="H421" s="115" t="s">
        <v>849</v>
      </c>
      <c r="I421" s="496" t="s">
        <v>70</v>
      </c>
      <c r="J421" s="681">
        <v>3.1</v>
      </c>
      <c r="K421" s="462">
        <v>2</v>
      </c>
      <c r="L421" s="288" t="s">
        <v>850</v>
      </c>
      <c r="M421" s="288">
        <v>42577</v>
      </c>
      <c r="N421" s="2"/>
      <c r="O421" s="112" t="s">
        <v>410</v>
      </c>
      <c r="P421" s="126"/>
      <c r="Q421" s="647">
        <v>1</v>
      </c>
      <c r="R421" s="441">
        <v>42572</v>
      </c>
      <c r="S421" s="210"/>
      <c r="T421" s="126" t="s">
        <v>252</v>
      </c>
    </row>
    <row r="422" spans="2:20" s="65" customFormat="1" ht="24" hidden="1" x14ac:dyDescent="0.15">
      <c r="B422" s="92"/>
      <c r="C422" s="91" t="s">
        <v>851</v>
      </c>
      <c r="D422" s="91"/>
      <c r="E422" s="91"/>
      <c r="F422" s="70"/>
      <c r="G422" s="307"/>
      <c r="H422" s="92" t="s">
        <v>852</v>
      </c>
      <c r="I422" s="131" t="s">
        <v>70</v>
      </c>
      <c r="J422" s="682">
        <v>3.1</v>
      </c>
      <c r="K422" s="291">
        <v>2</v>
      </c>
      <c r="L422" s="683">
        <v>42577</v>
      </c>
      <c r="M422" s="683">
        <v>42578</v>
      </c>
      <c r="N422" s="2"/>
      <c r="O422" s="251" t="s">
        <v>171</v>
      </c>
      <c r="P422" s="93" t="s">
        <v>853</v>
      </c>
      <c r="Q422" s="647">
        <v>1</v>
      </c>
      <c r="R422" s="695">
        <v>42572</v>
      </c>
      <c r="S422" s="93"/>
      <c r="T422" s="93" t="s">
        <v>252</v>
      </c>
    </row>
    <row r="423" spans="2:20" hidden="1" x14ac:dyDescent="0.15">
      <c r="B423" s="183"/>
      <c r="C423" s="127" t="s">
        <v>264</v>
      </c>
      <c r="D423" s="127"/>
      <c r="E423" s="127"/>
      <c r="G423" s="582"/>
      <c r="H423" s="593" t="s">
        <v>854</v>
      </c>
      <c r="I423" s="183" t="s">
        <v>100</v>
      </c>
      <c r="J423" s="183">
        <v>3.5</v>
      </c>
      <c r="K423" s="443"/>
      <c r="L423" s="127"/>
      <c r="M423" s="127"/>
      <c r="N423" s="97"/>
      <c r="O423" s="184" t="s">
        <v>36</v>
      </c>
      <c r="P423" s="192" t="s">
        <v>855</v>
      </c>
      <c r="Q423" s="444"/>
      <c r="R423" s="444">
        <v>42572</v>
      </c>
      <c r="S423" s="184"/>
      <c r="T423" s="184" t="s">
        <v>793</v>
      </c>
    </row>
    <row r="424" spans="2:20" s="65" customFormat="1" hidden="1" x14ac:dyDescent="0.15">
      <c r="B424" s="117"/>
      <c r="C424" s="112" t="s">
        <v>856</v>
      </c>
      <c r="D424" s="112"/>
      <c r="E424" s="112"/>
      <c r="F424" s="70"/>
      <c r="G424" s="167"/>
      <c r="H424" s="115" t="s">
        <v>856</v>
      </c>
      <c r="I424" s="496" t="s">
        <v>70</v>
      </c>
      <c r="J424" s="681">
        <v>3.1</v>
      </c>
      <c r="K424" s="462">
        <v>5</v>
      </c>
      <c r="L424" s="288">
        <v>42576</v>
      </c>
      <c r="M424" s="288">
        <v>42580</v>
      </c>
      <c r="N424" s="106"/>
      <c r="O424" s="684" t="s">
        <v>857</v>
      </c>
      <c r="P424" s="441"/>
      <c r="Q424" s="647">
        <v>1</v>
      </c>
      <c r="R424" s="441">
        <v>42572</v>
      </c>
      <c r="S424" s="126"/>
      <c r="T424" s="126" t="s">
        <v>793</v>
      </c>
    </row>
    <row r="425" spans="2:20" hidden="1" x14ac:dyDescent="0.15">
      <c r="B425" s="183"/>
      <c r="C425" s="127" t="s">
        <v>858</v>
      </c>
      <c r="D425" s="127"/>
      <c r="E425" s="127"/>
      <c r="G425" s="582"/>
      <c r="H425" s="665" t="s">
        <v>858</v>
      </c>
      <c r="I425" s="183" t="s">
        <v>26</v>
      </c>
      <c r="J425" s="183">
        <v>3.5</v>
      </c>
      <c r="K425" s="443"/>
      <c r="L425" s="127"/>
      <c r="M425" s="127"/>
      <c r="O425" s="192" t="s">
        <v>716</v>
      </c>
      <c r="P425" s="184" t="s">
        <v>743</v>
      </c>
      <c r="Q425" s="199">
        <v>1</v>
      </c>
      <c r="R425" s="444">
        <v>42576</v>
      </c>
      <c r="S425" s="184"/>
      <c r="T425" s="184" t="s">
        <v>252</v>
      </c>
    </row>
    <row r="426" spans="2:20" hidden="1" x14ac:dyDescent="0.15">
      <c r="B426" s="150"/>
      <c r="C426" s="100" t="s">
        <v>859</v>
      </c>
      <c r="D426" s="100"/>
      <c r="E426" s="100"/>
      <c r="G426" s="596"/>
      <c r="H426" s="666" t="s">
        <v>860</v>
      </c>
      <c r="I426" s="150" t="s">
        <v>70</v>
      </c>
      <c r="J426" s="685">
        <v>3.1</v>
      </c>
      <c r="K426" s="151">
        <v>2</v>
      </c>
      <c r="L426" s="629">
        <v>42579</v>
      </c>
      <c r="M426" s="629">
        <v>42580</v>
      </c>
      <c r="O426" s="84" t="s">
        <v>171</v>
      </c>
      <c r="P426" s="153" t="s">
        <v>799</v>
      </c>
      <c r="Q426" s="322">
        <v>1</v>
      </c>
      <c r="R426" s="152">
        <v>42576</v>
      </c>
      <c r="S426" s="153"/>
      <c r="T426" s="153" t="s">
        <v>793</v>
      </c>
    </row>
    <row r="427" spans="2:20" hidden="1" x14ac:dyDescent="0.15">
      <c r="B427" s="496"/>
      <c r="C427" s="667" t="s">
        <v>861</v>
      </c>
      <c r="D427" s="667"/>
      <c r="E427" s="667"/>
      <c r="G427" s="668"/>
      <c r="H427" s="669" t="s">
        <v>862</v>
      </c>
      <c r="I427" s="496" t="s">
        <v>70</v>
      </c>
      <c r="J427" s="681">
        <v>3.1</v>
      </c>
      <c r="K427" s="501"/>
      <c r="L427" s="686">
        <v>42577</v>
      </c>
      <c r="M427" s="686">
        <v>42578</v>
      </c>
      <c r="O427" s="687" t="s">
        <v>543</v>
      </c>
      <c r="P427" s="688" t="s">
        <v>799</v>
      </c>
      <c r="Q427" s="647">
        <v>1</v>
      </c>
      <c r="R427" s="697">
        <v>42576</v>
      </c>
      <c r="S427" s="698"/>
      <c r="T427" s="495" t="s">
        <v>252</v>
      </c>
    </row>
    <row r="428" spans="2:20" s="65" customFormat="1" ht="60" hidden="1" x14ac:dyDescent="0.15">
      <c r="B428" s="95"/>
      <c r="C428" s="88" t="s">
        <v>863</v>
      </c>
      <c r="D428" s="88"/>
      <c r="E428" s="88"/>
      <c r="F428" s="70"/>
      <c r="G428" s="121"/>
      <c r="H428" s="98" t="s">
        <v>863</v>
      </c>
      <c r="I428" s="183" t="s">
        <v>70</v>
      </c>
      <c r="J428" s="368">
        <v>3.1</v>
      </c>
      <c r="K428" s="145"/>
      <c r="L428" s="147">
        <v>42577</v>
      </c>
      <c r="M428" s="147">
        <v>42579</v>
      </c>
      <c r="N428" s="2"/>
      <c r="O428" s="88" t="s">
        <v>91</v>
      </c>
      <c r="P428" s="98" t="s">
        <v>864</v>
      </c>
      <c r="Q428" s="199">
        <v>1</v>
      </c>
      <c r="R428" s="146">
        <v>42576</v>
      </c>
      <c r="S428" s="89"/>
      <c r="T428" s="89" t="s">
        <v>793</v>
      </c>
    </row>
    <row r="429" spans="2:20" hidden="1" x14ac:dyDescent="0.15">
      <c r="B429" s="131"/>
      <c r="C429" s="132" t="s">
        <v>865</v>
      </c>
      <c r="D429" s="132"/>
      <c r="E429" s="132"/>
      <c r="G429" s="592"/>
      <c r="H429" s="589" t="s">
        <v>866</v>
      </c>
      <c r="I429" s="131" t="s">
        <v>70</v>
      </c>
      <c r="J429" s="682">
        <v>3.1</v>
      </c>
      <c r="K429" s="189"/>
      <c r="L429" s="689">
        <v>42577</v>
      </c>
      <c r="M429" s="689">
        <v>42579</v>
      </c>
      <c r="O429" s="132" t="s">
        <v>704</v>
      </c>
      <c r="P429" s="191" t="s">
        <v>867</v>
      </c>
      <c r="Q429" s="647">
        <v>1</v>
      </c>
      <c r="R429" s="190">
        <v>42576</v>
      </c>
      <c r="S429" s="191"/>
      <c r="T429" s="191" t="s">
        <v>252</v>
      </c>
    </row>
    <row r="430" spans="2:20" ht="22.5" hidden="1" x14ac:dyDescent="0.15">
      <c r="B430" s="183"/>
      <c r="C430" s="127" t="s">
        <v>346</v>
      </c>
      <c r="D430" s="127"/>
      <c r="E430" s="127"/>
      <c r="G430" s="582"/>
      <c r="H430" s="593" t="s">
        <v>868</v>
      </c>
      <c r="I430" s="183" t="s">
        <v>26</v>
      </c>
      <c r="J430" s="183">
        <v>3.5</v>
      </c>
      <c r="K430" s="443"/>
      <c r="L430" s="367"/>
      <c r="M430" s="367"/>
      <c r="N430" s="415" t="s">
        <v>704</v>
      </c>
      <c r="O430" s="127" t="s">
        <v>869</v>
      </c>
      <c r="P430" s="192"/>
      <c r="Q430" s="647">
        <v>1</v>
      </c>
      <c r="R430" s="444">
        <v>42577</v>
      </c>
      <c r="S430" s="184"/>
      <c r="T430" s="184" t="s">
        <v>793</v>
      </c>
    </row>
    <row r="431" spans="2:20" ht="22.5" hidden="1" x14ac:dyDescent="0.15">
      <c r="B431" s="183"/>
      <c r="C431" s="127" t="s">
        <v>870</v>
      </c>
      <c r="D431" s="127"/>
      <c r="E431" s="127"/>
      <c r="G431" s="582"/>
      <c r="H431" s="593" t="s">
        <v>871</v>
      </c>
      <c r="I431" s="183" t="s">
        <v>26</v>
      </c>
      <c r="J431" s="183">
        <v>3.5</v>
      </c>
      <c r="K431" s="443"/>
      <c r="L431" s="367">
        <v>42579</v>
      </c>
      <c r="M431" s="367">
        <v>42580</v>
      </c>
      <c r="O431" s="127" t="s">
        <v>869</v>
      </c>
      <c r="P431" s="184"/>
      <c r="Q431" s="647">
        <v>1</v>
      </c>
      <c r="R431" s="444">
        <v>42577</v>
      </c>
      <c r="S431" s="184"/>
      <c r="T431" s="184" t="s">
        <v>793</v>
      </c>
    </row>
    <row r="432" spans="2:20" hidden="1" x14ac:dyDescent="0.15">
      <c r="B432" s="150"/>
      <c r="C432" s="100" t="s">
        <v>872</v>
      </c>
      <c r="D432" s="100" t="s">
        <v>872</v>
      </c>
      <c r="E432" s="100" t="s">
        <v>872</v>
      </c>
      <c r="G432" s="100"/>
      <c r="H432" s="664" t="s">
        <v>873</v>
      </c>
      <c r="I432" s="150" t="s">
        <v>70</v>
      </c>
      <c r="J432" s="150">
        <v>3.5</v>
      </c>
      <c r="K432" s="151"/>
      <c r="L432" s="100"/>
      <c r="M432" s="100"/>
      <c r="N432" s="415" t="s">
        <v>869</v>
      </c>
      <c r="O432" s="153" t="s">
        <v>410</v>
      </c>
      <c r="P432" s="690" t="s">
        <v>874</v>
      </c>
      <c r="Q432" s="696">
        <v>1</v>
      </c>
      <c r="R432" s="152">
        <v>42577</v>
      </c>
      <c r="S432" s="153"/>
      <c r="T432" s="153" t="s">
        <v>793</v>
      </c>
    </row>
    <row r="433" spans="1:20" ht="22.5" hidden="1" x14ac:dyDescent="0.15">
      <c r="B433" s="150"/>
      <c r="C433" s="100" t="s">
        <v>875</v>
      </c>
      <c r="D433" s="100"/>
      <c r="E433" s="100"/>
      <c r="G433" s="596"/>
      <c r="H433" s="664" t="s">
        <v>876</v>
      </c>
      <c r="I433" s="150" t="s">
        <v>70</v>
      </c>
      <c r="J433" s="685">
        <v>3.1</v>
      </c>
      <c r="K433" s="151"/>
      <c r="L433" s="629">
        <v>42579</v>
      </c>
      <c r="M433" s="629">
        <v>42579</v>
      </c>
      <c r="O433" s="100" t="s">
        <v>394</v>
      </c>
      <c r="P433" s="664" t="s">
        <v>877</v>
      </c>
      <c r="Q433" s="647">
        <v>1</v>
      </c>
      <c r="R433" s="152">
        <v>42578</v>
      </c>
      <c r="S433" s="153"/>
      <c r="T433" s="153" t="s">
        <v>793</v>
      </c>
    </row>
    <row r="434" spans="1:20" hidden="1" x14ac:dyDescent="0.15">
      <c r="B434" s="131"/>
      <c r="C434" s="132" t="s">
        <v>878</v>
      </c>
      <c r="D434" s="132"/>
      <c r="E434" s="132" t="s">
        <v>879</v>
      </c>
      <c r="G434" s="592"/>
      <c r="H434" s="132" t="s">
        <v>878</v>
      </c>
      <c r="I434" s="131" t="s">
        <v>70</v>
      </c>
      <c r="J434" s="131">
        <v>3.1</v>
      </c>
      <c r="K434" s="189"/>
      <c r="L434" s="689">
        <v>42579</v>
      </c>
      <c r="M434" s="689">
        <v>42579</v>
      </c>
      <c r="O434" s="132" t="s">
        <v>831</v>
      </c>
      <c r="P434" s="191" t="s">
        <v>880</v>
      </c>
      <c r="Q434" s="647">
        <v>1</v>
      </c>
      <c r="R434" s="190">
        <v>42578</v>
      </c>
      <c r="S434" s="191"/>
      <c r="T434" s="191" t="s">
        <v>252</v>
      </c>
    </row>
    <row r="435" spans="1:20" ht="45" hidden="1" x14ac:dyDescent="0.15">
      <c r="B435" s="183"/>
      <c r="C435" s="127" t="s">
        <v>526</v>
      </c>
      <c r="D435" s="127" t="s">
        <v>526</v>
      </c>
      <c r="E435" s="127" t="s">
        <v>46</v>
      </c>
      <c r="G435" s="582"/>
      <c r="H435" s="670" t="s">
        <v>881</v>
      </c>
      <c r="I435" s="183" t="s">
        <v>70</v>
      </c>
      <c r="J435" s="183">
        <v>3.5</v>
      </c>
      <c r="K435" s="443"/>
      <c r="L435" s="127"/>
      <c r="M435" s="127"/>
      <c r="N435" s="631" t="s">
        <v>410</v>
      </c>
      <c r="O435" s="691" t="s">
        <v>101</v>
      </c>
      <c r="P435" s="192"/>
      <c r="Q435" s="192"/>
      <c r="R435" s="444">
        <v>42590</v>
      </c>
      <c r="S435" s="184"/>
      <c r="T435" s="184" t="s">
        <v>793</v>
      </c>
    </row>
    <row r="436" spans="1:20" hidden="1" x14ac:dyDescent="0.15">
      <c r="B436" s="183"/>
      <c r="C436" s="127" t="s">
        <v>872</v>
      </c>
      <c r="D436" s="127" t="s">
        <v>872</v>
      </c>
      <c r="E436" s="127" t="s">
        <v>872</v>
      </c>
      <c r="G436" s="582"/>
      <c r="H436" s="670" t="s">
        <v>882</v>
      </c>
      <c r="I436" s="183" t="s">
        <v>70</v>
      </c>
      <c r="J436" s="183">
        <v>5</v>
      </c>
      <c r="K436" s="443"/>
      <c r="L436" s="127"/>
      <c r="M436" s="127"/>
      <c r="N436" s="631" t="s">
        <v>410</v>
      </c>
      <c r="O436" s="691" t="s">
        <v>101</v>
      </c>
      <c r="P436" s="192"/>
      <c r="Q436" s="192"/>
      <c r="R436" s="444">
        <v>42590</v>
      </c>
      <c r="S436" s="184"/>
      <c r="T436" s="184" t="s">
        <v>793</v>
      </c>
    </row>
    <row r="437" spans="1:20" ht="33.75" x14ac:dyDescent="0.15">
      <c r="A437" s="184" t="s">
        <v>883</v>
      </c>
      <c r="B437" s="183"/>
      <c r="C437" s="127" t="s">
        <v>494</v>
      </c>
      <c r="D437" s="127" t="s">
        <v>494</v>
      </c>
      <c r="E437" s="127" t="s">
        <v>872</v>
      </c>
      <c r="G437" s="582"/>
      <c r="H437" s="593" t="s">
        <v>884</v>
      </c>
      <c r="I437" s="183" t="s">
        <v>26</v>
      </c>
      <c r="J437" s="183">
        <v>4</v>
      </c>
      <c r="K437" s="443">
        <v>5</v>
      </c>
      <c r="L437" s="367">
        <v>42618</v>
      </c>
      <c r="M437" s="367">
        <v>42622</v>
      </c>
      <c r="O437" s="127" t="s">
        <v>831</v>
      </c>
      <c r="P437" s="593" t="s">
        <v>885</v>
      </c>
      <c r="Q437" s="647">
        <v>1</v>
      </c>
      <c r="R437" s="444">
        <v>42590</v>
      </c>
      <c r="S437" s="184"/>
      <c r="T437" s="184"/>
    </row>
    <row r="438" spans="1:20" ht="22.5" x14ac:dyDescent="0.15">
      <c r="A438" s="184" t="s">
        <v>883</v>
      </c>
      <c r="B438" s="183"/>
      <c r="C438" s="593" t="s">
        <v>886</v>
      </c>
      <c r="D438" s="593" t="s">
        <v>886</v>
      </c>
      <c r="E438" s="127" t="s">
        <v>43</v>
      </c>
      <c r="G438" s="582"/>
      <c r="H438" s="593" t="s">
        <v>886</v>
      </c>
      <c r="I438" s="183" t="s">
        <v>26</v>
      </c>
      <c r="J438" s="183">
        <v>4</v>
      </c>
      <c r="K438" s="443">
        <v>4</v>
      </c>
      <c r="L438" s="367">
        <v>42625</v>
      </c>
      <c r="M438" s="367">
        <v>42628</v>
      </c>
      <c r="O438" s="127" t="s">
        <v>228</v>
      </c>
      <c r="P438" s="184"/>
      <c r="Q438" s="647">
        <v>1</v>
      </c>
      <c r="R438" s="444">
        <v>42590</v>
      </c>
      <c r="S438" s="184"/>
      <c r="T438" s="184"/>
    </row>
    <row r="439" spans="1:20" hidden="1" x14ac:dyDescent="0.15">
      <c r="B439" s="183"/>
      <c r="C439" s="127" t="s">
        <v>887</v>
      </c>
      <c r="D439" s="127" t="s">
        <v>887</v>
      </c>
      <c r="E439" s="127" t="s">
        <v>43</v>
      </c>
      <c r="G439" s="582"/>
      <c r="H439" s="593" t="s">
        <v>888</v>
      </c>
      <c r="I439" s="183" t="s">
        <v>100</v>
      </c>
      <c r="J439" s="183">
        <v>4</v>
      </c>
      <c r="K439" s="443">
        <v>5</v>
      </c>
      <c r="L439" s="367">
        <v>42632</v>
      </c>
      <c r="M439" s="367">
        <v>42636</v>
      </c>
      <c r="O439" s="127" t="s">
        <v>228</v>
      </c>
      <c r="P439" s="184" t="s">
        <v>889</v>
      </c>
      <c r="Q439" s="192"/>
      <c r="R439" s="444">
        <v>42590</v>
      </c>
      <c r="S439" s="184"/>
      <c r="T439" s="184"/>
    </row>
    <row r="440" spans="1:20" x14ac:dyDescent="0.15">
      <c r="A440" s="184" t="s">
        <v>883</v>
      </c>
      <c r="B440" s="183"/>
      <c r="C440" s="127" t="s">
        <v>890</v>
      </c>
      <c r="D440" s="127" t="s">
        <v>890</v>
      </c>
      <c r="E440" s="127" t="s">
        <v>43</v>
      </c>
      <c r="G440" s="582"/>
      <c r="H440" s="593" t="s">
        <v>888</v>
      </c>
      <c r="I440" s="183" t="s">
        <v>26</v>
      </c>
      <c r="J440" s="183">
        <v>4</v>
      </c>
      <c r="K440" s="443">
        <v>3</v>
      </c>
      <c r="L440" s="367">
        <v>42629</v>
      </c>
      <c r="M440" s="367">
        <v>42629</v>
      </c>
      <c r="O440" s="127" t="s">
        <v>33</v>
      </c>
      <c r="P440" s="184" t="s">
        <v>891</v>
      </c>
      <c r="Q440" s="192"/>
      <c r="R440" s="444">
        <v>42615</v>
      </c>
      <c r="S440" s="184"/>
      <c r="T440" s="184"/>
    </row>
    <row r="441" spans="1:20" x14ac:dyDescent="0.15">
      <c r="A441" s="184" t="s">
        <v>883</v>
      </c>
      <c r="B441" s="183"/>
      <c r="C441" s="127" t="s">
        <v>892</v>
      </c>
      <c r="D441" s="127" t="s">
        <v>893</v>
      </c>
      <c r="E441" s="127" t="s">
        <v>43</v>
      </c>
      <c r="G441" s="582"/>
      <c r="H441" s="593" t="s">
        <v>893</v>
      </c>
      <c r="I441" s="183" t="s">
        <v>26</v>
      </c>
      <c r="J441" s="183">
        <v>4</v>
      </c>
      <c r="K441" s="443">
        <v>5</v>
      </c>
      <c r="L441" s="367">
        <v>42632</v>
      </c>
      <c r="M441" s="367">
        <v>42650</v>
      </c>
      <c r="O441" s="127" t="s">
        <v>831</v>
      </c>
      <c r="P441" s="184"/>
      <c r="Q441" s="647">
        <v>1</v>
      </c>
      <c r="R441" s="444">
        <v>42615</v>
      </c>
      <c r="S441" s="184"/>
      <c r="T441" s="184"/>
    </row>
    <row r="442" spans="1:20" ht="33.950000000000003" customHeight="1" x14ac:dyDescent="0.15">
      <c r="A442" s="184" t="s">
        <v>883</v>
      </c>
      <c r="B442" s="183"/>
      <c r="C442" s="593" t="s">
        <v>894</v>
      </c>
      <c r="D442" s="593" t="s">
        <v>894</v>
      </c>
      <c r="E442" s="127" t="s">
        <v>43</v>
      </c>
      <c r="G442" s="582"/>
      <c r="H442" s="593" t="s">
        <v>894</v>
      </c>
      <c r="I442" s="183" t="s">
        <v>26</v>
      </c>
      <c r="J442" s="183">
        <v>4</v>
      </c>
      <c r="K442" s="443">
        <v>5</v>
      </c>
      <c r="L442" s="127"/>
      <c r="M442" s="367">
        <v>42650</v>
      </c>
      <c r="O442" s="127" t="s">
        <v>895</v>
      </c>
      <c r="P442" s="593" t="s">
        <v>896</v>
      </c>
      <c r="Q442" s="192"/>
      <c r="R442" s="444">
        <v>42590</v>
      </c>
      <c r="S442" s="184"/>
      <c r="T442" s="184"/>
    </row>
    <row r="443" spans="1:20" ht="48.95" customHeight="1" x14ac:dyDescent="0.15">
      <c r="A443" s="184" t="s">
        <v>883</v>
      </c>
      <c r="B443" s="183"/>
      <c r="C443" s="759" t="s">
        <v>897</v>
      </c>
      <c r="D443" s="671" t="s">
        <v>897</v>
      </c>
      <c r="E443" s="127" t="s">
        <v>43</v>
      </c>
      <c r="G443" s="582"/>
      <c r="H443" s="593" t="s">
        <v>897</v>
      </c>
      <c r="I443" s="183" t="s">
        <v>26</v>
      </c>
      <c r="J443" s="183">
        <v>4</v>
      </c>
      <c r="K443" s="443">
        <v>5</v>
      </c>
      <c r="L443" s="127"/>
      <c r="M443" s="367">
        <v>42650</v>
      </c>
      <c r="O443" s="127" t="s">
        <v>895</v>
      </c>
      <c r="P443" s="593" t="s">
        <v>898</v>
      </c>
      <c r="Q443" s="192"/>
      <c r="R443" s="444">
        <v>42590</v>
      </c>
      <c r="S443" s="184"/>
      <c r="T443" s="184"/>
    </row>
    <row r="444" spans="1:20" ht="192.95" customHeight="1" x14ac:dyDescent="0.15">
      <c r="A444" s="184" t="s">
        <v>883</v>
      </c>
      <c r="B444" s="183"/>
      <c r="C444" s="759"/>
      <c r="D444" s="671" t="s">
        <v>899</v>
      </c>
      <c r="E444" s="127" t="s">
        <v>43</v>
      </c>
      <c r="G444" s="582"/>
      <c r="H444" s="593" t="s">
        <v>900</v>
      </c>
      <c r="I444" s="183" t="s">
        <v>26</v>
      </c>
      <c r="J444" s="183">
        <v>4</v>
      </c>
      <c r="K444" s="443">
        <v>20</v>
      </c>
      <c r="L444" s="367">
        <v>42631</v>
      </c>
      <c r="M444" s="367">
        <v>42657</v>
      </c>
      <c r="O444" s="127" t="s">
        <v>901</v>
      </c>
      <c r="P444" s="593" t="s">
        <v>902</v>
      </c>
      <c r="Q444" s="192"/>
      <c r="R444" s="444">
        <v>42615</v>
      </c>
      <c r="S444" s="184"/>
      <c r="T444" s="184"/>
    </row>
    <row r="445" spans="1:20" x14ac:dyDescent="0.15">
      <c r="A445" s="184" t="s">
        <v>883</v>
      </c>
      <c r="B445" s="183"/>
      <c r="C445" s="593" t="s">
        <v>903</v>
      </c>
      <c r="D445" s="593" t="s">
        <v>903</v>
      </c>
      <c r="E445" s="127" t="s">
        <v>43</v>
      </c>
      <c r="G445" s="582"/>
      <c r="H445" s="593" t="s">
        <v>903</v>
      </c>
      <c r="I445" s="183" t="s">
        <v>100</v>
      </c>
      <c r="J445" s="183">
        <v>4</v>
      </c>
      <c r="K445" s="443">
        <v>3</v>
      </c>
      <c r="L445" s="127"/>
      <c r="M445" s="127"/>
      <c r="O445" s="127" t="s">
        <v>33</v>
      </c>
      <c r="P445" s="184" t="s">
        <v>904</v>
      </c>
      <c r="Q445" s="192"/>
      <c r="R445" s="444">
        <v>42590</v>
      </c>
      <c r="S445" s="184"/>
      <c r="T445" s="184"/>
    </row>
    <row r="446" spans="1:20" ht="22.5" x14ac:dyDescent="0.15">
      <c r="A446" s="184" t="s">
        <v>883</v>
      </c>
      <c r="B446" s="183"/>
      <c r="C446" s="414" t="s">
        <v>905</v>
      </c>
      <c r="D446" s="593" t="s">
        <v>905</v>
      </c>
      <c r="E446" s="127" t="s">
        <v>43</v>
      </c>
      <c r="G446" s="582"/>
      <c r="H446" s="593" t="s">
        <v>905</v>
      </c>
      <c r="I446" s="183" t="s">
        <v>26</v>
      </c>
      <c r="J446" s="183">
        <v>4</v>
      </c>
      <c r="K446" s="443">
        <v>3</v>
      </c>
      <c r="L446" s="367">
        <v>42631</v>
      </c>
      <c r="M446" s="367">
        <v>42632</v>
      </c>
      <c r="O446" s="127" t="s">
        <v>906</v>
      </c>
      <c r="P446" s="184" t="s">
        <v>907</v>
      </c>
      <c r="Q446" s="647">
        <v>0.8</v>
      </c>
      <c r="R446" s="444">
        <v>42590</v>
      </c>
      <c r="S446" s="184"/>
      <c r="T446" s="184"/>
    </row>
    <row r="447" spans="1:20" ht="22.5" x14ac:dyDescent="0.15">
      <c r="A447" s="184" t="s">
        <v>883</v>
      </c>
      <c r="B447" s="183"/>
      <c r="C447" s="414" t="s">
        <v>742</v>
      </c>
      <c r="D447" s="593" t="s">
        <v>742</v>
      </c>
      <c r="E447" s="127" t="s">
        <v>43</v>
      </c>
      <c r="G447" s="582"/>
      <c r="H447" s="593" t="s">
        <v>742</v>
      </c>
      <c r="I447" s="183" t="s">
        <v>26</v>
      </c>
      <c r="J447" s="183">
        <v>4</v>
      </c>
      <c r="K447" s="443">
        <v>2</v>
      </c>
      <c r="L447" s="367">
        <v>42633</v>
      </c>
      <c r="M447" s="367">
        <v>42634</v>
      </c>
      <c r="N447" s="127" t="s">
        <v>906</v>
      </c>
      <c r="O447" s="127" t="s">
        <v>906</v>
      </c>
      <c r="P447" s="184"/>
      <c r="Q447" s="647">
        <v>0.8</v>
      </c>
      <c r="R447" s="444">
        <v>42615</v>
      </c>
      <c r="S447" s="184"/>
      <c r="T447" s="184"/>
    </row>
    <row r="448" spans="1:20" x14ac:dyDescent="0.15">
      <c r="A448" s="184" t="s">
        <v>883</v>
      </c>
      <c r="B448" s="183"/>
      <c r="C448" s="186" t="s">
        <v>235</v>
      </c>
      <c r="D448" s="127" t="s">
        <v>235</v>
      </c>
      <c r="E448" s="127" t="s">
        <v>872</v>
      </c>
      <c r="G448" s="582"/>
      <c r="H448" s="593" t="s">
        <v>908</v>
      </c>
      <c r="I448" s="183" t="s">
        <v>70</v>
      </c>
      <c r="J448" s="183">
        <v>4</v>
      </c>
      <c r="K448" s="443">
        <v>2</v>
      </c>
      <c r="L448" s="367">
        <v>42632</v>
      </c>
      <c r="M448" s="367">
        <v>42636</v>
      </c>
      <c r="O448" s="127" t="s">
        <v>36</v>
      </c>
      <c r="P448" s="186" t="s">
        <v>909</v>
      </c>
      <c r="Q448" s="192"/>
      <c r="R448" s="444">
        <v>42590</v>
      </c>
      <c r="S448" s="184"/>
      <c r="T448" s="184"/>
    </row>
    <row r="449" spans="1:20" x14ac:dyDescent="0.15">
      <c r="A449" s="184" t="s">
        <v>883</v>
      </c>
      <c r="B449" s="183"/>
      <c r="C449" s="127" t="s">
        <v>910</v>
      </c>
      <c r="D449" s="127" t="s">
        <v>910</v>
      </c>
      <c r="E449" s="127" t="s">
        <v>872</v>
      </c>
      <c r="G449" s="582"/>
      <c r="H449" s="593" t="s">
        <v>911</v>
      </c>
      <c r="I449" s="183" t="s">
        <v>26</v>
      </c>
      <c r="J449" s="183">
        <v>4</v>
      </c>
      <c r="K449" s="443">
        <v>2</v>
      </c>
      <c r="L449" s="367">
        <v>42635</v>
      </c>
      <c r="M449" s="367">
        <v>42636</v>
      </c>
      <c r="O449" s="127" t="s">
        <v>906</v>
      </c>
      <c r="P449" s="186" t="s">
        <v>912</v>
      </c>
      <c r="Q449" s="192"/>
      <c r="R449" s="444">
        <v>42590</v>
      </c>
      <c r="S449" s="184"/>
      <c r="T449" s="184"/>
    </row>
    <row r="450" spans="1:20" x14ac:dyDescent="0.15">
      <c r="A450" s="184" t="s">
        <v>883</v>
      </c>
      <c r="B450" s="183"/>
      <c r="C450" s="127" t="s">
        <v>526</v>
      </c>
      <c r="D450" s="127" t="s">
        <v>526</v>
      </c>
      <c r="E450" s="127" t="s">
        <v>46</v>
      </c>
      <c r="G450" s="582"/>
      <c r="H450" s="593" t="s">
        <v>913</v>
      </c>
      <c r="I450" s="183" t="s">
        <v>26</v>
      </c>
      <c r="J450" s="183">
        <v>4</v>
      </c>
      <c r="K450" s="443">
        <v>3</v>
      </c>
      <c r="L450" s="367">
        <v>42651</v>
      </c>
      <c r="M450" s="367">
        <v>42654</v>
      </c>
      <c r="O450" s="127" t="s">
        <v>228</v>
      </c>
      <c r="P450" s="184"/>
      <c r="Q450" s="192"/>
      <c r="R450" s="444">
        <v>42590</v>
      </c>
      <c r="S450" s="184"/>
      <c r="T450" s="184"/>
    </row>
    <row r="451" spans="1:20" ht="22.5" x14ac:dyDescent="0.15">
      <c r="A451" s="184" t="s">
        <v>883</v>
      </c>
      <c r="B451" s="183"/>
      <c r="C451" s="127" t="s">
        <v>914</v>
      </c>
      <c r="D451" s="127" t="s">
        <v>914</v>
      </c>
      <c r="E451" s="127" t="s">
        <v>46</v>
      </c>
      <c r="G451" s="582"/>
      <c r="H451" s="593" t="s">
        <v>915</v>
      </c>
      <c r="I451" s="183" t="s">
        <v>26</v>
      </c>
      <c r="J451" s="183">
        <v>4</v>
      </c>
      <c r="K451" s="443">
        <v>2</v>
      </c>
      <c r="L451" s="367">
        <v>42637</v>
      </c>
      <c r="M451" s="367">
        <v>42638</v>
      </c>
      <c r="O451" s="127" t="s">
        <v>906</v>
      </c>
      <c r="P451" s="186" t="s">
        <v>909</v>
      </c>
      <c r="Q451" s="192"/>
      <c r="R451" s="444">
        <v>42590</v>
      </c>
      <c r="S451" s="184"/>
      <c r="T451" s="184"/>
    </row>
    <row r="452" spans="1:20" ht="22.5" x14ac:dyDescent="0.15">
      <c r="A452" s="184" t="s">
        <v>883</v>
      </c>
      <c r="B452" s="183"/>
      <c r="C452" s="127" t="s">
        <v>916</v>
      </c>
      <c r="D452" s="127" t="s">
        <v>916</v>
      </c>
      <c r="E452" s="127" t="s">
        <v>46</v>
      </c>
      <c r="G452" s="582"/>
      <c r="H452" s="593" t="s">
        <v>917</v>
      </c>
      <c r="I452" s="183" t="s">
        <v>26</v>
      </c>
      <c r="J452" s="183">
        <v>4</v>
      </c>
      <c r="K452" s="443">
        <v>1</v>
      </c>
      <c r="L452" s="367">
        <v>42655</v>
      </c>
      <c r="M452" s="367">
        <v>42656</v>
      </c>
      <c r="O452" s="127" t="s">
        <v>228</v>
      </c>
      <c r="P452" s="184"/>
      <c r="Q452" s="192"/>
      <c r="R452" s="444">
        <v>42590</v>
      </c>
      <c r="S452" s="184"/>
      <c r="T452" s="184"/>
    </row>
    <row r="453" spans="1:20" x14ac:dyDescent="0.15">
      <c r="A453" s="184" t="s">
        <v>883</v>
      </c>
      <c r="B453" s="183"/>
      <c r="C453" s="127" t="s">
        <v>918</v>
      </c>
      <c r="D453" s="127" t="s">
        <v>918</v>
      </c>
      <c r="E453" s="127"/>
      <c r="G453" s="582"/>
      <c r="H453" s="593" t="s">
        <v>919</v>
      </c>
      <c r="I453" s="183" t="s">
        <v>26</v>
      </c>
      <c r="J453" s="183">
        <v>4</v>
      </c>
      <c r="K453" s="443">
        <v>3</v>
      </c>
      <c r="L453" s="367">
        <v>42639</v>
      </c>
      <c r="M453" s="367">
        <v>42641</v>
      </c>
      <c r="N453" s="127" t="s">
        <v>906</v>
      </c>
      <c r="O453" s="127" t="s">
        <v>906</v>
      </c>
      <c r="P453" s="192"/>
      <c r="Q453" s="192"/>
      <c r="R453" s="444">
        <v>42615</v>
      </c>
      <c r="S453" s="184"/>
      <c r="T453" s="184"/>
    </row>
    <row r="454" spans="1:20" x14ac:dyDescent="0.15">
      <c r="A454" s="184" t="s">
        <v>883</v>
      </c>
      <c r="B454" s="183"/>
      <c r="C454" s="127" t="s">
        <v>920</v>
      </c>
      <c r="D454" s="127" t="s">
        <v>920</v>
      </c>
      <c r="E454" s="127" t="s">
        <v>921</v>
      </c>
      <c r="G454" s="582"/>
      <c r="H454" s="593" t="s">
        <v>922</v>
      </c>
      <c r="I454" s="183" t="s">
        <v>26</v>
      </c>
      <c r="J454" s="183">
        <v>4</v>
      </c>
      <c r="K454" s="443">
        <v>5</v>
      </c>
      <c r="L454" s="367">
        <v>42642</v>
      </c>
      <c r="M454" s="367">
        <v>42653</v>
      </c>
      <c r="N454" s="127"/>
      <c r="O454" s="127" t="s">
        <v>906</v>
      </c>
      <c r="P454" s="192"/>
      <c r="Q454" s="192"/>
      <c r="R454" s="444">
        <v>42615</v>
      </c>
      <c r="S454" s="184"/>
      <c r="T454" s="184"/>
    </row>
    <row r="455" spans="1:20" ht="22.5" x14ac:dyDescent="0.15">
      <c r="A455" s="184" t="s">
        <v>883</v>
      </c>
      <c r="B455" s="183"/>
      <c r="C455" s="127" t="s">
        <v>923</v>
      </c>
      <c r="D455" s="127" t="s">
        <v>923</v>
      </c>
      <c r="E455" s="127"/>
      <c r="G455" s="582"/>
      <c r="H455" s="593" t="s">
        <v>924</v>
      </c>
      <c r="I455" s="183" t="s">
        <v>70</v>
      </c>
      <c r="J455" s="183">
        <v>4</v>
      </c>
      <c r="K455" s="443">
        <v>5</v>
      </c>
      <c r="L455" s="367">
        <v>42653</v>
      </c>
      <c r="M455" s="367">
        <v>42658</v>
      </c>
      <c r="O455" s="127" t="s">
        <v>704</v>
      </c>
      <c r="P455" s="192" t="s">
        <v>925</v>
      </c>
      <c r="Q455" s="192"/>
      <c r="R455" s="444">
        <v>42615</v>
      </c>
      <c r="S455" s="184"/>
      <c r="T455" s="184"/>
    </row>
    <row r="456" spans="1:20" hidden="1" x14ac:dyDescent="0.15">
      <c r="A456" s="184" t="s">
        <v>926</v>
      </c>
      <c r="B456" s="183"/>
      <c r="C456" s="127" t="s">
        <v>927</v>
      </c>
      <c r="D456" s="127" t="s">
        <v>927</v>
      </c>
      <c r="E456" s="127" t="s">
        <v>43</v>
      </c>
      <c r="G456" s="582"/>
      <c r="H456" s="593" t="s">
        <v>928</v>
      </c>
      <c r="I456" s="593"/>
      <c r="J456" s="183">
        <v>4</v>
      </c>
      <c r="K456" s="443">
        <v>9</v>
      </c>
      <c r="L456" s="367">
        <v>42618</v>
      </c>
      <c r="M456" s="367">
        <v>42628</v>
      </c>
      <c r="O456" s="127" t="s">
        <v>36</v>
      </c>
      <c r="P456" s="192"/>
      <c r="Q456" s="192">
        <v>1</v>
      </c>
      <c r="R456" s="184"/>
      <c r="S456" s="184"/>
      <c r="T456" s="184"/>
    </row>
    <row r="457" spans="1:20" hidden="1" x14ac:dyDescent="0.15">
      <c r="A457" s="184" t="s">
        <v>926</v>
      </c>
      <c r="B457" s="183"/>
      <c r="C457" s="127" t="s">
        <v>119</v>
      </c>
      <c r="D457" s="127" t="s">
        <v>119</v>
      </c>
      <c r="E457" s="127" t="s">
        <v>43</v>
      </c>
      <c r="G457" s="582"/>
      <c r="H457" s="593" t="s">
        <v>929</v>
      </c>
      <c r="I457" s="593"/>
      <c r="J457" s="183">
        <v>4</v>
      </c>
      <c r="K457" s="443">
        <v>3</v>
      </c>
      <c r="L457" s="367">
        <v>42631</v>
      </c>
      <c r="M457" s="367">
        <v>42633</v>
      </c>
      <c r="O457" s="127" t="s">
        <v>36</v>
      </c>
      <c r="P457" s="192"/>
      <c r="Q457" s="192">
        <v>0.01</v>
      </c>
      <c r="R457" s="184"/>
      <c r="S457" s="184"/>
      <c r="T457" s="184"/>
    </row>
    <row r="458" spans="1:20" hidden="1" x14ac:dyDescent="0.15">
      <c r="A458" s="184" t="s">
        <v>926</v>
      </c>
      <c r="B458" s="183"/>
      <c r="C458" s="127" t="s">
        <v>930</v>
      </c>
      <c r="D458" s="127" t="s">
        <v>930</v>
      </c>
      <c r="E458" s="127" t="s">
        <v>43</v>
      </c>
      <c r="G458" s="582"/>
      <c r="H458" s="593" t="s">
        <v>931</v>
      </c>
      <c r="I458" s="593"/>
      <c r="J458" s="183">
        <v>4</v>
      </c>
      <c r="K458" s="443">
        <v>2</v>
      </c>
      <c r="L458" s="367">
        <v>42618</v>
      </c>
      <c r="M458" s="367">
        <v>42627</v>
      </c>
      <c r="O458" s="127" t="s">
        <v>36</v>
      </c>
      <c r="P458" s="192"/>
      <c r="Q458" s="192">
        <v>1</v>
      </c>
      <c r="R458" s="184"/>
      <c r="S458" s="184"/>
      <c r="T458" s="184"/>
    </row>
    <row r="459" spans="1:20" hidden="1" x14ac:dyDescent="0.15">
      <c r="A459" s="184" t="s">
        <v>926</v>
      </c>
      <c r="B459" s="183"/>
      <c r="C459" s="127" t="s">
        <v>932</v>
      </c>
      <c r="D459" s="127" t="s">
        <v>932</v>
      </c>
      <c r="E459" s="127" t="s">
        <v>46</v>
      </c>
      <c r="G459" s="582"/>
      <c r="H459" s="593" t="s">
        <v>933</v>
      </c>
      <c r="I459" s="593"/>
      <c r="J459" s="183">
        <v>4</v>
      </c>
      <c r="K459" s="443">
        <v>3</v>
      </c>
      <c r="L459" s="367">
        <v>42618</v>
      </c>
      <c r="M459" s="367">
        <v>42631</v>
      </c>
      <c r="O459" s="127" t="s">
        <v>91</v>
      </c>
      <c r="P459" s="192" t="s">
        <v>934</v>
      </c>
      <c r="Q459" s="192"/>
      <c r="R459" s="184"/>
      <c r="S459" s="184"/>
      <c r="T459" s="184"/>
    </row>
    <row r="460" spans="1:20" ht="33.75" hidden="1" x14ac:dyDescent="0.15">
      <c r="A460" s="184" t="s">
        <v>926</v>
      </c>
      <c r="B460" s="183"/>
      <c r="C460" s="183" t="s">
        <v>119</v>
      </c>
      <c r="D460" s="183" t="s">
        <v>119</v>
      </c>
      <c r="E460" s="183" t="s">
        <v>43</v>
      </c>
      <c r="G460" s="699"/>
      <c r="H460" s="593" t="s">
        <v>935</v>
      </c>
      <c r="I460" s="593"/>
      <c r="J460" s="183">
        <v>4</v>
      </c>
      <c r="K460" s="438">
        <v>3</v>
      </c>
      <c r="L460" s="701">
        <v>42618</v>
      </c>
      <c r="M460" s="701">
        <v>42627</v>
      </c>
      <c r="O460" s="183" t="s">
        <v>33</v>
      </c>
      <c r="P460" s="691"/>
      <c r="Q460" s="691"/>
      <c r="R460" s="593"/>
      <c r="S460" s="593"/>
      <c r="T460" s="184"/>
    </row>
    <row r="461" spans="1:20" hidden="1" x14ac:dyDescent="0.15">
      <c r="A461" s="184" t="s">
        <v>926</v>
      </c>
      <c r="B461" s="183"/>
      <c r="C461" s="183" t="s">
        <v>930</v>
      </c>
      <c r="D461" s="183" t="s">
        <v>930</v>
      </c>
      <c r="E461" s="183" t="s">
        <v>43</v>
      </c>
      <c r="G461" s="699"/>
      <c r="H461" s="593" t="s">
        <v>936</v>
      </c>
      <c r="I461" s="593"/>
      <c r="J461" s="183">
        <v>4</v>
      </c>
      <c r="K461" s="438">
        <v>2</v>
      </c>
      <c r="L461" s="701">
        <v>42632</v>
      </c>
      <c r="M461" s="701">
        <v>42633</v>
      </c>
      <c r="O461" s="183" t="s">
        <v>91</v>
      </c>
      <c r="P461" s="691"/>
      <c r="Q461" s="691"/>
      <c r="R461" s="593"/>
      <c r="S461" s="593"/>
      <c r="T461" s="702"/>
    </row>
    <row r="462" spans="1:20" hidden="1" x14ac:dyDescent="0.15">
      <c r="A462" s="184" t="s">
        <v>926</v>
      </c>
      <c r="B462" s="183"/>
      <c r="C462" s="183"/>
      <c r="D462" s="183"/>
      <c r="E462" s="183" t="s">
        <v>43</v>
      </c>
      <c r="G462" s="699"/>
      <c r="H462" s="593" t="s">
        <v>937</v>
      </c>
      <c r="I462" s="593"/>
      <c r="J462" s="183">
        <v>4</v>
      </c>
      <c r="K462" s="438">
        <v>3</v>
      </c>
      <c r="L462" s="701">
        <v>42618</v>
      </c>
      <c r="M462" s="701">
        <v>42643</v>
      </c>
      <c r="O462" s="183" t="s">
        <v>36</v>
      </c>
      <c r="P462" s="691"/>
      <c r="Q462" s="691"/>
      <c r="R462" s="593"/>
      <c r="S462" s="593"/>
      <c r="T462" s="702"/>
    </row>
    <row r="463" spans="1:20" hidden="1" x14ac:dyDescent="0.15">
      <c r="A463" s="184" t="s">
        <v>926</v>
      </c>
      <c r="B463" s="183"/>
      <c r="C463" s="183"/>
      <c r="D463" s="183"/>
      <c r="E463" s="183" t="s">
        <v>43</v>
      </c>
      <c r="G463" s="699"/>
      <c r="H463" s="593" t="s">
        <v>938</v>
      </c>
      <c r="I463" s="593"/>
      <c r="J463" s="183">
        <v>4</v>
      </c>
      <c r="K463" s="438">
        <v>8</v>
      </c>
      <c r="L463" s="701">
        <v>42618</v>
      </c>
      <c r="M463" s="701">
        <v>42643</v>
      </c>
      <c r="O463" s="183" t="s">
        <v>939</v>
      </c>
      <c r="P463" s="691" t="s">
        <v>940</v>
      </c>
      <c r="Q463" s="691"/>
      <c r="R463" s="593"/>
      <c r="S463" s="593"/>
      <c r="T463" s="702"/>
    </row>
    <row r="464" spans="1:20" ht="22.5" hidden="1" x14ac:dyDescent="0.15">
      <c r="A464" s="184" t="s">
        <v>926</v>
      </c>
      <c r="B464" s="183"/>
      <c r="C464" s="183" t="s">
        <v>941</v>
      </c>
      <c r="D464" s="183" t="s">
        <v>941</v>
      </c>
      <c r="E464" s="183" t="s">
        <v>216</v>
      </c>
      <c r="G464" s="699"/>
      <c r="H464" s="593" t="s">
        <v>941</v>
      </c>
      <c r="I464" s="593"/>
      <c r="J464" s="183">
        <v>4</v>
      </c>
      <c r="K464" s="438">
        <v>2</v>
      </c>
      <c r="L464" s="701">
        <v>42634</v>
      </c>
      <c r="M464" s="701">
        <v>42635</v>
      </c>
      <c r="O464" s="183" t="s">
        <v>91</v>
      </c>
      <c r="P464" s="691"/>
      <c r="Q464" s="691"/>
      <c r="R464" s="593"/>
      <c r="S464" s="593"/>
      <c r="T464" s="702"/>
    </row>
    <row r="465" spans="1:20" ht="33.75" x14ac:dyDescent="0.15">
      <c r="A465" s="184" t="s">
        <v>883</v>
      </c>
      <c r="B465" s="183"/>
      <c r="C465" s="183" t="s">
        <v>942</v>
      </c>
      <c r="D465" s="183" t="s">
        <v>942</v>
      </c>
      <c r="E465" s="183" t="s">
        <v>43</v>
      </c>
      <c r="G465" s="699"/>
      <c r="H465" s="593" t="s">
        <v>943</v>
      </c>
      <c r="I465" s="183" t="s">
        <v>26</v>
      </c>
      <c r="J465" s="183">
        <v>4</v>
      </c>
      <c r="K465" s="438">
        <v>2</v>
      </c>
      <c r="L465" s="183"/>
      <c r="M465" s="183"/>
      <c r="O465" s="131"/>
      <c r="P465" s="589"/>
      <c r="Q465" s="703"/>
      <c r="R465" s="589" t="s">
        <v>944</v>
      </c>
      <c r="S465" s="589" t="s">
        <v>945</v>
      </c>
    </row>
    <row r="466" spans="1:20" ht="22.5" x14ac:dyDescent="0.15">
      <c r="A466" s="184" t="s">
        <v>883</v>
      </c>
      <c r="B466" s="183"/>
      <c r="C466" s="183" t="s">
        <v>946</v>
      </c>
      <c r="D466" s="183" t="s">
        <v>946</v>
      </c>
      <c r="E466" s="183" t="s">
        <v>43</v>
      </c>
      <c r="G466" s="699"/>
      <c r="H466" s="593" t="s">
        <v>947</v>
      </c>
      <c r="I466" s="183" t="s">
        <v>100</v>
      </c>
      <c r="J466" s="183">
        <v>4</v>
      </c>
      <c r="K466" s="438">
        <v>2</v>
      </c>
      <c r="L466" s="183"/>
      <c r="M466" s="183"/>
      <c r="O466" s="183"/>
      <c r="P466" s="593" t="s">
        <v>948</v>
      </c>
      <c r="Q466" s="691"/>
      <c r="R466" s="593" t="s">
        <v>944</v>
      </c>
      <c r="S466" s="593" t="s">
        <v>883</v>
      </c>
      <c r="T466" s="184"/>
    </row>
    <row r="467" spans="1:20" ht="56.25" x14ac:dyDescent="0.15">
      <c r="A467" s="184" t="s">
        <v>883</v>
      </c>
      <c r="B467" s="183"/>
      <c r="C467" s="671" t="s">
        <v>949</v>
      </c>
      <c r="D467" s="671" t="s">
        <v>949</v>
      </c>
      <c r="E467" s="183"/>
      <c r="G467" s="699"/>
      <c r="H467" s="593" t="s">
        <v>950</v>
      </c>
      <c r="I467" s="593" t="s">
        <v>70</v>
      </c>
      <c r="J467" s="183">
        <v>4.5</v>
      </c>
      <c r="K467" s="438">
        <v>10</v>
      </c>
      <c r="L467" s="183"/>
      <c r="M467" s="183"/>
      <c r="O467" s="183"/>
      <c r="P467" s="593" t="s">
        <v>951</v>
      </c>
      <c r="Q467" s="691"/>
      <c r="R467" s="593" t="s">
        <v>952</v>
      </c>
      <c r="S467" s="593" t="s">
        <v>883</v>
      </c>
      <c r="T467" s="184"/>
    </row>
    <row r="468" spans="1:20" ht="35.25" x14ac:dyDescent="0.15">
      <c r="A468" s="184" t="s">
        <v>883</v>
      </c>
      <c r="B468" s="183"/>
      <c r="C468" s="671" t="s">
        <v>953</v>
      </c>
      <c r="D468" s="671" t="s">
        <v>953</v>
      </c>
      <c r="E468" s="183"/>
      <c r="G468" s="699"/>
      <c r="H468" s="671" t="s">
        <v>954</v>
      </c>
      <c r="I468" s="593" t="s">
        <v>70</v>
      </c>
      <c r="J468" s="183">
        <v>4.5</v>
      </c>
      <c r="K468" s="438">
        <v>10</v>
      </c>
      <c r="L468" s="183"/>
      <c r="M468" s="183"/>
      <c r="O468" s="183"/>
      <c r="P468" s="593" t="s">
        <v>955</v>
      </c>
      <c r="Q468" s="691"/>
      <c r="R468" s="593" t="s">
        <v>952</v>
      </c>
      <c r="S468" s="593" t="s">
        <v>883</v>
      </c>
      <c r="T468" s="184"/>
    </row>
    <row r="469" spans="1:20" ht="34.5" x14ac:dyDescent="0.15">
      <c r="A469" s="184" t="s">
        <v>883</v>
      </c>
      <c r="B469" s="183"/>
      <c r="C469" s="183" t="s">
        <v>956</v>
      </c>
      <c r="D469" s="183" t="s">
        <v>956</v>
      </c>
      <c r="E469" s="183"/>
      <c r="G469" s="699"/>
      <c r="H469" s="700" t="s">
        <v>957</v>
      </c>
      <c r="I469" s="593" t="s">
        <v>70</v>
      </c>
      <c r="J469" s="183">
        <v>4.5</v>
      </c>
      <c r="K469" s="438">
        <v>10</v>
      </c>
      <c r="L469" s="183"/>
      <c r="M469" s="183"/>
      <c r="O469" s="183"/>
      <c r="P469" s="593" t="s">
        <v>958</v>
      </c>
      <c r="Q469" s="691"/>
      <c r="R469" s="593" t="s">
        <v>952</v>
      </c>
      <c r="S469" s="593" t="s">
        <v>883</v>
      </c>
      <c r="T469" s="184"/>
    </row>
    <row r="470" spans="1:20" ht="34.5" x14ac:dyDescent="0.15">
      <c r="A470" s="184" t="s">
        <v>883</v>
      </c>
      <c r="B470" s="183"/>
      <c r="C470" s="671" t="s">
        <v>959</v>
      </c>
      <c r="D470" s="671" t="s">
        <v>959</v>
      </c>
      <c r="E470" s="183"/>
      <c r="G470" s="699"/>
      <c r="H470" s="671" t="s">
        <v>959</v>
      </c>
      <c r="I470" s="593" t="s">
        <v>70</v>
      </c>
      <c r="J470" s="183">
        <v>4.5</v>
      </c>
      <c r="K470" s="438">
        <v>10</v>
      </c>
      <c r="L470" s="183"/>
      <c r="M470" s="183"/>
      <c r="O470" s="183"/>
      <c r="P470" s="671" t="s">
        <v>960</v>
      </c>
      <c r="Q470" s="691"/>
      <c r="R470" s="593" t="s">
        <v>952</v>
      </c>
      <c r="S470" s="593" t="s">
        <v>883</v>
      </c>
      <c r="T470" s="184"/>
    </row>
    <row r="471" spans="1:20" ht="90" x14ac:dyDescent="0.15">
      <c r="A471" s="184" t="s">
        <v>883</v>
      </c>
      <c r="B471" s="183"/>
      <c r="C471" s="183" t="s">
        <v>961</v>
      </c>
      <c r="D471" s="183" t="s">
        <v>961</v>
      </c>
      <c r="E471" s="127"/>
      <c r="G471" s="582"/>
      <c r="H471" s="593" t="s">
        <v>962</v>
      </c>
      <c r="I471" s="593" t="s">
        <v>70</v>
      </c>
      <c r="J471" s="183">
        <v>4.5</v>
      </c>
      <c r="K471" s="443">
        <v>3</v>
      </c>
      <c r="L471" s="127"/>
      <c r="M471" s="127"/>
      <c r="O471" s="127"/>
      <c r="P471" s="593" t="s">
        <v>963</v>
      </c>
      <c r="Q471" s="192"/>
      <c r="R471" s="184" t="s">
        <v>964</v>
      </c>
      <c r="S471" s="184" t="s">
        <v>883</v>
      </c>
      <c r="T471" s="184"/>
    </row>
  </sheetData>
  <protectedRanges>
    <protectedRange sqref="O456:O464" name="No update_1" securityDescriptor=""/>
  </protectedRanges>
  <autoFilter ref="A4:S471">
    <filterColumn colId="0">
      <filters blank="1">
        <filter val="CSU"/>
        <filter val="全部"/>
      </filters>
    </filterColumn>
    <filterColumn colId="8">
      <filters blank="1">
        <filter val="待测试"/>
        <filter val="未开始"/>
      </filters>
    </filterColumn>
    <filterColumn colId="9">
      <filters>
        <filter val="4"/>
        <filter val="4.5"/>
      </filters>
    </filterColumn>
    <filterColumn colId="16">
      <filters blank="1">
        <filter val="1%"/>
        <filter val="50%"/>
        <filter val="90%"/>
      </filters>
    </filterColumn>
  </autoFilter>
  <mergeCells count="104">
    <mergeCell ref="D357:D358"/>
    <mergeCell ref="P59:P62"/>
    <mergeCell ref="D240:D241"/>
    <mergeCell ref="D251:D252"/>
    <mergeCell ref="D253:D255"/>
    <mergeCell ref="D256:D258"/>
    <mergeCell ref="D276:D279"/>
    <mergeCell ref="D284:D290"/>
    <mergeCell ref="D300:D307"/>
    <mergeCell ref="D319:D320"/>
    <mergeCell ref="D355:D356"/>
    <mergeCell ref="D134:D138"/>
    <mergeCell ref="D139:D145"/>
    <mergeCell ref="D162:D165"/>
    <mergeCell ref="D170:D172"/>
    <mergeCell ref="D203:D206"/>
    <mergeCell ref="D213:D216"/>
    <mergeCell ref="D218:D224"/>
    <mergeCell ref="D225:D227"/>
    <mergeCell ref="D236:D239"/>
    <mergeCell ref="C355:C356"/>
    <mergeCell ref="C357:C358"/>
    <mergeCell ref="C382:C383"/>
    <mergeCell ref="C384:C385"/>
    <mergeCell ref="C389:C391"/>
    <mergeCell ref="C443:C444"/>
    <mergeCell ref="D12:D13"/>
    <mergeCell ref="D15:D16"/>
    <mergeCell ref="D23:D24"/>
    <mergeCell ref="D26:D30"/>
    <mergeCell ref="D32:D34"/>
    <mergeCell ref="D35:D38"/>
    <mergeCell ref="D39:D40"/>
    <mergeCell ref="D57:D62"/>
    <mergeCell ref="D63:D65"/>
    <mergeCell ref="D71:D76"/>
    <mergeCell ref="D89:D91"/>
    <mergeCell ref="D92:D94"/>
    <mergeCell ref="D95:D97"/>
    <mergeCell ref="D98:D100"/>
    <mergeCell ref="D106:D107"/>
    <mergeCell ref="D109:D110"/>
    <mergeCell ref="D112:D116"/>
    <mergeCell ref="D120:D126"/>
    <mergeCell ref="C248:C250"/>
    <mergeCell ref="C251:C261"/>
    <mergeCell ref="C271:C283"/>
    <mergeCell ref="C284:C297"/>
    <mergeCell ref="C298:C308"/>
    <mergeCell ref="C310:C324"/>
    <mergeCell ref="C325:C333"/>
    <mergeCell ref="C334:C346"/>
    <mergeCell ref="C352:C353"/>
    <mergeCell ref="C203:C206"/>
    <mergeCell ref="C209:C211"/>
    <mergeCell ref="C213:C224"/>
    <mergeCell ref="C225:C228"/>
    <mergeCell ref="C231:C232"/>
    <mergeCell ref="C233:C234"/>
    <mergeCell ref="C235:C241"/>
    <mergeCell ref="C242:C243"/>
    <mergeCell ref="C244:C247"/>
    <mergeCell ref="C150:C152"/>
    <mergeCell ref="C153:C155"/>
    <mergeCell ref="C157:C158"/>
    <mergeCell ref="C162:C165"/>
    <mergeCell ref="C170:C173"/>
    <mergeCell ref="C175:C177"/>
    <mergeCell ref="C178:C192"/>
    <mergeCell ref="C193:C194"/>
    <mergeCell ref="C199:C201"/>
    <mergeCell ref="B244:B261"/>
    <mergeCell ref="B262:B270"/>
    <mergeCell ref="B271:B346"/>
    <mergeCell ref="B348:B358"/>
    <mergeCell ref="B381:B386"/>
    <mergeCell ref="B388:B391"/>
    <mergeCell ref="B392:B397"/>
    <mergeCell ref="C7:C8"/>
    <mergeCell ref="C12:C13"/>
    <mergeCell ref="C15:C16"/>
    <mergeCell ref="C18:C22"/>
    <mergeCell ref="C23:C24"/>
    <mergeCell ref="C26:C43"/>
    <mergeCell ref="C46:C62"/>
    <mergeCell ref="C63:C67"/>
    <mergeCell ref="C68:C69"/>
    <mergeCell ref="C71:C76"/>
    <mergeCell ref="C77:C91"/>
    <mergeCell ref="C92:C107"/>
    <mergeCell ref="C109:C131"/>
    <mergeCell ref="C132:C133"/>
    <mergeCell ref="C134:C138"/>
    <mergeCell ref="C139:C145"/>
    <mergeCell ref="C146:C149"/>
    <mergeCell ref="B5:B17"/>
    <mergeCell ref="B18:B70"/>
    <mergeCell ref="B71:B158"/>
    <mergeCell ref="B159:B168"/>
    <mergeCell ref="B169:B174"/>
    <mergeCell ref="B175:B197"/>
    <mergeCell ref="B198:B211"/>
    <mergeCell ref="B213:B241"/>
    <mergeCell ref="B242:B243"/>
  </mergeCells>
  <phoneticPr fontId="7" type="noConversion"/>
  <dataValidations count="1">
    <dataValidation allowBlank="1" showInputMessage="1" showErrorMessage="1" sqref="J1:J361 J363:J382 J384:J440 J442:J1048576"/>
  </dataValidations>
  <pageMargins left="0.75" right="0.75" top="1" bottom="1" header="0.51180555555555596" footer="0.51180555555555596"/>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Sheet3!$B$7:$B$19</xm:f>
          </x14:formula1>
          <xm:sqref>I13 I46 I49 I465:I466 I15:I16 I20:I24 I27:I38 I40:I44 I51:I52 I54:I55 I57:I86 I88:I174 I177:I370 I372:I376 I378:I455</xm:sqref>
        </x14:dataValidation>
        <x14:dataValidation type="list" allowBlank="1" showInputMessage="1" showErrorMessage="1">
          <x14:formula1>
            <xm:f>Sheet3!$B$7:$B$15</xm:f>
          </x14:formula1>
          <xm:sqref>I14 I39 I45 I50 I53 I56 I87 I5:I12 I17:I19 I25:I26 I47:I48 I175:I176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19"/>
  <sheetViews>
    <sheetView zoomScale="80" zoomScaleNormal="80" workbookViewId="0">
      <pane xSplit="8" ySplit="5" topLeftCell="I6" activePane="bottomRight" state="frozen"/>
      <selection pane="topRight"/>
      <selection pane="bottomLeft"/>
      <selection pane="bottomRight" activeCell="H23" sqref="H23"/>
    </sheetView>
  </sheetViews>
  <sheetFormatPr defaultColWidth="9" defaultRowHeight="16.5" x14ac:dyDescent="0.35"/>
  <cols>
    <col min="1" max="1" width="1.25" style="40" customWidth="1"/>
    <col min="2" max="2" width="19.125" style="40" customWidth="1"/>
    <col min="3" max="3" width="30.5" style="40" customWidth="1"/>
    <col min="4" max="7" width="6.5" style="41" customWidth="1"/>
    <col min="8" max="8" width="19.875" style="41" customWidth="1"/>
    <col min="9" max="9" width="2.875" style="41" customWidth="1"/>
    <col min="10" max="10" width="2.875" style="40" customWidth="1"/>
    <col min="11" max="11" width="2.5" style="40" customWidth="1"/>
    <col min="12" max="56" width="2.875" style="40" customWidth="1"/>
    <col min="57" max="135" width="9" style="42"/>
    <col min="136" max="136" width="4.125" style="42" customWidth="1"/>
    <col min="137" max="137" width="40.875" style="42" customWidth="1"/>
    <col min="138" max="138" width="3.375" style="42" customWidth="1"/>
    <col min="139" max="146" width="3.625" style="42" customWidth="1"/>
    <col min="147" max="147" width="3.375" style="42" customWidth="1"/>
    <col min="148" max="148" width="3.625" style="42" customWidth="1"/>
    <col min="149" max="149" width="3.75" style="42" customWidth="1"/>
    <col min="150" max="189" width="3.625" style="42" customWidth="1"/>
    <col min="190" max="391" width="9" style="42"/>
    <col min="392" max="392" width="4.125" style="42" customWidth="1"/>
    <col min="393" max="393" width="40.875" style="42" customWidth="1"/>
    <col min="394" max="394" width="3.375" style="42" customWidth="1"/>
    <col min="395" max="402" width="3.625" style="42" customWidth="1"/>
    <col min="403" max="403" width="3.375" style="42" customWidth="1"/>
    <col min="404" max="404" width="3.625" style="42" customWidth="1"/>
    <col min="405" max="405" width="3.75" style="42" customWidth="1"/>
    <col min="406" max="445" width="3.625" style="42" customWidth="1"/>
    <col min="446" max="647" width="9" style="42"/>
    <col min="648" max="648" width="4.125" style="42" customWidth="1"/>
    <col min="649" max="649" width="40.875" style="42" customWidth="1"/>
    <col min="650" max="650" width="3.375" style="42" customWidth="1"/>
    <col min="651" max="658" width="3.625" style="42" customWidth="1"/>
    <col min="659" max="659" width="3.375" style="42" customWidth="1"/>
    <col min="660" max="660" width="3.625" style="42" customWidth="1"/>
    <col min="661" max="661" width="3.75" style="42" customWidth="1"/>
    <col min="662" max="701" width="3.625" style="42" customWidth="1"/>
    <col min="702" max="903" width="9" style="42"/>
    <col min="904" max="904" width="4.125" style="42" customWidth="1"/>
    <col min="905" max="905" width="40.875" style="42" customWidth="1"/>
    <col min="906" max="906" width="3.375" style="42" customWidth="1"/>
    <col min="907" max="914" width="3.625" style="42" customWidth="1"/>
    <col min="915" max="915" width="3.375" style="42" customWidth="1"/>
    <col min="916" max="916" width="3.625" style="42" customWidth="1"/>
    <col min="917" max="917" width="3.75" style="42" customWidth="1"/>
    <col min="918" max="957" width="3.625" style="42" customWidth="1"/>
    <col min="958" max="1159" width="9" style="42"/>
    <col min="1160" max="1160" width="4.125" style="42" customWidth="1"/>
    <col min="1161" max="1161" width="40.875" style="42" customWidth="1"/>
    <col min="1162" max="1162" width="3.375" style="42" customWidth="1"/>
    <col min="1163" max="1170" width="3.625" style="42" customWidth="1"/>
    <col min="1171" max="1171" width="3.375" style="42" customWidth="1"/>
    <col min="1172" max="1172" width="3.625" style="42" customWidth="1"/>
    <col min="1173" max="1173" width="3.75" style="42" customWidth="1"/>
    <col min="1174" max="1213" width="3.625" style="42" customWidth="1"/>
    <col min="1214" max="1415" width="9" style="42"/>
    <col min="1416" max="1416" width="4.125" style="42" customWidth="1"/>
    <col min="1417" max="1417" width="40.875" style="42" customWidth="1"/>
    <col min="1418" max="1418" width="3.375" style="42" customWidth="1"/>
    <col min="1419" max="1426" width="3.625" style="42" customWidth="1"/>
    <col min="1427" max="1427" width="3.375" style="42" customWidth="1"/>
    <col min="1428" max="1428" width="3.625" style="42" customWidth="1"/>
    <col min="1429" max="1429" width="3.75" style="42" customWidth="1"/>
    <col min="1430" max="1469" width="3.625" style="42" customWidth="1"/>
    <col min="1470" max="1671" width="9" style="42"/>
    <col min="1672" max="1672" width="4.125" style="42" customWidth="1"/>
    <col min="1673" max="1673" width="40.875" style="42" customWidth="1"/>
    <col min="1674" max="1674" width="3.375" style="42" customWidth="1"/>
    <col min="1675" max="1682" width="3.625" style="42" customWidth="1"/>
    <col min="1683" max="1683" width="3.375" style="42" customWidth="1"/>
    <col min="1684" max="1684" width="3.625" style="42" customWidth="1"/>
    <col min="1685" max="1685" width="3.75" style="42" customWidth="1"/>
    <col min="1686" max="1725" width="3.625" style="42" customWidth="1"/>
    <col min="1726" max="1927" width="9" style="42"/>
    <col min="1928" max="1928" width="4.125" style="42" customWidth="1"/>
    <col min="1929" max="1929" width="40.875" style="42" customWidth="1"/>
    <col min="1930" max="1930" width="3.375" style="42" customWidth="1"/>
    <col min="1931" max="1938" width="3.625" style="42" customWidth="1"/>
    <col min="1939" max="1939" width="3.375" style="42" customWidth="1"/>
    <col min="1940" max="1940" width="3.625" style="42" customWidth="1"/>
    <col min="1941" max="1941" width="3.75" style="42" customWidth="1"/>
    <col min="1942" max="1981" width="3.625" style="42" customWidth="1"/>
    <col min="1982" max="2183" width="9" style="42"/>
    <col min="2184" max="2184" width="4.125" style="42" customWidth="1"/>
    <col min="2185" max="2185" width="40.875" style="42" customWidth="1"/>
    <col min="2186" max="2186" width="3.375" style="42" customWidth="1"/>
    <col min="2187" max="2194" width="3.625" style="42" customWidth="1"/>
    <col min="2195" max="2195" width="3.375" style="42" customWidth="1"/>
    <col min="2196" max="2196" width="3.625" style="42" customWidth="1"/>
    <col min="2197" max="2197" width="3.75" style="42" customWidth="1"/>
    <col min="2198" max="2237" width="3.625" style="42" customWidth="1"/>
    <col min="2238" max="2439" width="9" style="42"/>
    <col min="2440" max="2440" width="4.125" style="42" customWidth="1"/>
    <col min="2441" max="2441" width="40.875" style="42" customWidth="1"/>
    <col min="2442" max="2442" width="3.375" style="42" customWidth="1"/>
    <col min="2443" max="2450" width="3.625" style="42" customWidth="1"/>
    <col min="2451" max="2451" width="3.375" style="42" customWidth="1"/>
    <col min="2452" max="2452" width="3.625" style="42" customWidth="1"/>
    <col min="2453" max="2453" width="3.75" style="42" customWidth="1"/>
    <col min="2454" max="2493" width="3.625" style="42" customWidth="1"/>
    <col min="2494" max="2695" width="9" style="42"/>
    <col min="2696" max="2696" width="4.125" style="42" customWidth="1"/>
    <col min="2697" max="2697" width="40.875" style="42" customWidth="1"/>
    <col min="2698" max="2698" width="3.375" style="42" customWidth="1"/>
    <col min="2699" max="2706" width="3.625" style="42" customWidth="1"/>
    <col min="2707" max="2707" width="3.375" style="42" customWidth="1"/>
    <col min="2708" max="2708" width="3.625" style="42" customWidth="1"/>
    <col min="2709" max="2709" width="3.75" style="42" customWidth="1"/>
    <col min="2710" max="2749" width="3.625" style="42" customWidth="1"/>
    <col min="2750" max="2951" width="9" style="42"/>
    <col min="2952" max="2952" width="4.125" style="42" customWidth="1"/>
    <col min="2953" max="2953" width="40.875" style="42" customWidth="1"/>
    <col min="2954" max="2954" width="3.375" style="42" customWidth="1"/>
    <col min="2955" max="2962" width="3.625" style="42" customWidth="1"/>
    <col min="2963" max="2963" width="3.375" style="42" customWidth="1"/>
    <col min="2964" max="2964" width="3.625" style="42" customWidth="1"/>
    <col min="2965" max="2965" width="3.75" style="42" customWidth="1"/>
    <col min="2966" max="3005" width="3.625" style="42" customWidth="1"/>
    <col min="3006" max="3207" width="9" style="42"/>
    <col min="3208" max="3208" width="4.125" style="42" customWidth="1"/>
    <col min="3209" max="3209" width="40.875" style="42" customWidth="1"/>
    <col min="3210" max="3210" width="3.375" style="42" customWidth="1"/>
    <col min="3211" max="3218" width="3.625" style="42" customWidth="1"/>
    <col min="3219" max="3219" width="3.375" style="42" customWidth="1"/>
    <col min="3220" max="3220" width="3.625" style="42" customWidth="1"/>
    <col min="3221" max="3221" width="3.75" style="42" customWidth="1"/>
    <col min="3222" max="3261" width="3.625" style="42" customWidth="1"/>
    <col min="3262" max="3463" width="9" style="42"/>
    <col min="3464" max="3464" width="4.125" style="42" customWidth="1"/>
    <col min="3465" max="3465" width="40.875" style="42" customWidth="1"/>
    <col min="3466" max="3466" width="3.375" style="42" customWidth="1"/>
    <col min="3467" max="3474" width="3.625" style="42" customWidth="1"/>
    <col min="3475" max="3475" width="3.375" style="42" customWidth="1"/>
    <col min="3476" max="3476" width="3.625" style="42" customWidth="1"/>
    <col min="3477" max="3477" width="3.75" style="42" customWidth="1"/>
    <col min="3478" max="3517" width="3.625" style="42" customWidth="1"/>
    <col min="3518" max="3719" width="9" style="42"/>
    <col min="3720" max="3720" width="4.125" style="42" customWidth="1"/>
    <col min="3721" max="3721" width="40.875" style="42" customWidth="1"/>
    <col min="3722" max="3722" width="3.375" style="42" customWidth="1"/>
    <col min="3723" max="3730" width="3.625" style="42" customWidth="1"/>
    <col min="3731" max="3731" width="3.375" style="42" customWidth="1"/>
    <col min="3732" max="3732" width="3.625" style="42" customWidth="1"/>
    <col min="3733" max="3733" width="3.75" style="42" customWidth="1"/>
    <col min="3734" max="3773" width="3.625" style="42" customWidth="1"/>
    <col min="3774" max="3975" width="9" style="42"/>
    <col min="3976" max="3976" width="4.125" style="42" customWidth="1"/>
    <col min="3977" max="3977" width="40.875" style="42" customWidth="1"/>
    <col min="3978" max="3978" width="3.375" style="42" customWidth="1"/>
    <col min="3979" max="3986" width="3.625" style="42" customWidth="1"/>
    <col min="3987" max="3987" width="3.375" style="42" customWidth="1"/>
    <col min="3988" max="3988" width="3.625" style="42" customWidth="1"/>
    <col min="3989" max="3989" width="3.75" style="42" customWidth="1"/>
    <col min="3990" max="4029" width="3.625" style="42" customWidth="1"/>
    <col min="4030" max="4231" width="9" style="42"/>
    <col min="4232" max="4232" width="4.125" style="42" customWidth="1"/>
    <col min="4233" max="4233" width="40.875" style="42" customWidth="1"/>
    <col min="4234" max="4234" width="3.375" style="42" customWidth="1"/>
    <col min="4235" max="4242" width="3.625" style="42" customWidth="1"/>
    <col min="4243" max="4243" width="3.375" style="42" customWidth="1"/>
    <col min="4244" max="4244" width="3.625" style="42" customWidth="1"/>
    <col min="4245" max="4245" width="3.75" style="42" customWidth="1"/>
    <col min="4246" max="4285" width="3.625" style="42" customWidth="1"/>
    <col min="4286" max="4487" width="9" style="42"/>
    <col min="4488" max="4488" width="4.125" style="42" customWidth="1"/>
    <col min="4489" max="4489" width="40.875" style="42" customWidth="1"/>
    <col min="4490" max="4490" width="3.375" style="42" customWidth="1"/>
    <col min="4491" max="4498" width="3.625" style="42" customWidth="1"/>
    <col min="4499" max="4499" width="3.375" style="42" customWidth="1"/>
    <col min="4500" max="4500" width="3.625" style="42" customWidth="1"/>
    <col min="4501" max="4501" width="3.75" style="42" customWidth="1"/>
    <col min="4502" max="4541" width="3.625" style="42" customWidth="1"/>
    <col min="4542" max="4743" width="9" style="42"/>
    <col min="4744" max="4744" width="4.125" style="42" customWidth="1"/>
    <col min="4745" max="4745" width="40.875" style="42" customWidth="1"/>
    <col min="4746" max="4746" width="3.375" style="42" customWidth="1"/>
    <col min="4747" max="4754" width="3.625" style="42" customWidth="1"/>
    <col min="4755" max="4755" width="3.375" style="42" customWidth="1"/>
    <col min="4756" max="4756" width="3.625" style="42" customWidth="1"/>
    <col min="4757" max="4757" width="3.75" style="42" customWidth="1"/>
    <col min="4758" max="4797" width="3.625" style="42" customWidth="1"/>
    <col min="4798" max="4999" width="9" style="42"/>
    <col min="5000" max="5000" width="4.125" style="42" customWidth="1"/>
    <col min="5001" max="5001" width="40.875" style="42" customWidth="1"/>
    <col min="5002" max="5002" width="3.375" style="42" customWidth="1"/>
    <col min="5003" max="5010" width="3.625" style="42" customWidth="1"/>
    <col min="5011" max="5011" width="3.375" style="42" customWidth="1"/>
    <col min="5012" max="5012" width="3.625" style="42" customWidth="1"/>
    <col min="5013" max="5013" width="3.75" style="42" customWidth="1"/>
    <col min="5014" max="5053" width="3.625" style="42" customWidth="1"/>
    <col min="5054" max="5255" width="9" style="42"/>
    <col min="5256" max="5256" width="4.125" style="42" customWidth="1"/>
    <col min="5257" max="5257" width="40.875" style="42" customWidth="1"/>
    <col min="5258" max="5258" width="3.375" style="42" customWidth="1"/>
    <col min="5259" max="5266" width="3.625" style="42" customWidth="1"/>
    <col min="5267" max="5267" width="3.375" style="42" customWidth="1"/>
    <col min="5268" max="5268" width="3.625" style="42" customWidth="1"/>
    <col min="5269" max="5269" width="3.75" style="42" customWidth="1"/>
    <col min="5270" max="5309" width="3.625" style="42" customWidth="1"/>
    <col min="5310" max="5511" width="9" style="42"/>
    <col min="5512" max="5512" width="4.125" style="42" customWidth="1"/>
    <col min="5513" max="5513" width="40.875" style="42" customWidth="1"/>
    <col min="5514" max="5514" width="3.375" style="42" customWidth="1"/>
    <col min="5515" max="5522" width="3.625" style="42" customWidth="1"/>
    <col min="5523" max="5523" width="3.375" style="42" customWidth="1"/>
    <col min="5524" max="5524" width="3.625" style="42" customWidth="1"/>
    <col min="5525" max="5525" width="3.75" style="42" customWidth="1"/>
    <col min="5526" max="5565" width="3.625" style="42" customWidth="1"/>
    <col min="5566" max="5767" width="9" style="42"/>
    <col min="5768" max="5768" width="4.125" style="42" customWidth="1"/>
    <col min="5769" max="5769" width="40.875" style="42" customWidth="1"/>
    <col min="5770" max="5770" width="3.375" style="42" customWidth="1"/>
    <col min="5771" max="5778" width="3.625" style="42" customWidth="1"/>
    <col min="5779" max="5779" width="3.375" style="42" customWidth="1"/>
    <col min="5780" max="5780" width="3.625" style="42" customWidth="1"/>
    <col min="5781" max="5781" width="3.75" style="42" customWidth="1"/>
    <col min="5782" max="5821" width="3.625" style="42" customWidth="1"/>
    <col min="5822" max="6023" width="9" style="42"/>
    <col min="6024" max="6024" width="4.125" style="42" customWidth="1"/>
    <col min="6025" max="6025" width="40.875" style="42" customWidth="1"/>
    <col min="6026" max="6026" width="3.375" style="42" customWidth="1"/>
    <col min="6027" max="6034" width="3.625" style="42" customWidth="1"/>
    <col min="6035" max="6035" width="3.375" style="42" customWidth="1"/>
    <col min="6036" max="6036" width="3.625" style="42" customWidth="1"/>
    <col min="6037" max="6037" width="3.75" style="42" customWidth="1"/>
    <col min="6038" max="6077" width="3.625" style="42" customWidth="1"/>
    <col min="6078" max="6279" width="9" style="42"/>
    <col min="6280" max="6280" width="4.125" style="42" customWidth="1"/>
    <col min="6281" max="6281" width="40.875" style="42" customWidth="1"/>
    <col min="6282" max="6282" width="3.375" style="42" customWidth="1"/>
    <col min="6283" max="6290" width="3.625" style="42" customWidth="1"/>
    <col min="6291" max="6291" width="3.375" style="42" customWidth="1"/>
    <col min="6292" max="6292" width="3.625" style="42" customWidth="1"/>
    <col min="6293" max="6293" width="3.75" style="42" customWidth="1"/>
    <col min="6294" max="6333" width="3.625" style="42" customWidth="1"/>
    <col min="6334" max="6535" width="9" style="42"/>
    <col min="6536" max="6536" width="4.125" style="42" customWidth="1"/>
    <col min="6537" max="6537" width="40.875" style="42" customWidth="1"/>
    <col min="6538" max="6538" width="3.375" style="42" customWidth="1"/>
    <col min="6539" max="6546" width="3.625" style="42" customWidth="1"/>
    <col min="6547" max="6547" width="3.375" style="42" customWidth="1"/>
    <col min="6548" max="6548" width="3.625" style="42" customWidth="1"/>
    <col min="6549" max="6549" width="3.75" style="42" customWidth="1"/>
    <col min="6550" max="6589" width="3.625" style="42" customWidth="1"/>
    <col min="6590" max="6791" width="9" style="42"/>
    <col min="6792" max="6792" width="4.125" style="42" customWidth="1"/>
    <col min="6793" max="6793" width="40.875" style="42" customWidth="1"/>
    <col min="6794" max="6794" width="3.375" style="42" customWidth="1"/>
    <col min="6795" max="6802" width="3.625" style="42" customWidth="1"/>
    <col min="6803" max="6803" width="3.375" style="42" customWidth="1"/>
    <col min="6804" max="6804" width="3.625" style="42" customWidth="1"/>
    <col min="6805" max="6805" width="3.75" style="42" customWidth="1"/>
    <col min="6806" max="6845" width="3.625" style="42" customWidth="1"/>
    <col min="6846" max="7047" width="9" style="42"/>
    <col min="7048" max="7048" width="4.125" style="42" customWidth="1"/>
    <col min="7049" max="7049" width="40.875" style="42" customWidth="1"/>
    <col min="7050" max="7050" width="3.375" style="42" customWidth="1"/>
    <col min="7051" max="7058" width="3.625" style="42" customWidth="1"/>
    <col min="7059" max="7059" width="3.375" style="42" customWidth="1"/>
    <col min="7060" max="7060" width="3.625" style="42" customWidth="1"/>
    <col min="7061" max="7061" width="3.75" style="42" customWidth="1"/>
    <col min="7062" max="7101" width="3.625" style="42" customWidth="1"/>
    <col min="7102" max="7303" width="9" style="42"/>
    <col min="7304" max="7304" width="4.125" style="42" customWidth="1"/>
    <col min="7305" max="7305" width="40.875" style="42" customWidth="1"/>
    <col min="7306" max="7306" width="3.375" style="42" customWidth="1"/>
    <col min="7307" max="7314" width="3.625" style="42" customWidth="1"/>
    <col min="7315" max="7315" width="3.375" style="42" customWidth="1"/>
    <col min="7316" max="7316" width="3.625" style="42" customWidth="1"/>
    <col min="7317" max="7317" width="3.75" style="42" customWidth="1"/>
    <col min="7318" max="7357" width="3.625" style="42" customWidth="1"/>
    <col min="7358" max="7559" width="9" style="42"/>
    <col min="7560" max="7560" width="4.125" style="42" customWidth="1"/>
    <col min="7561" max="7561" width="40.875" style="42" customWidth="1"/>
    <col min="7562" max="7562" width="3.375" style="42" customWidth="1"/>
    <col min="7563" max="7570" width="3.625" style="42" customWidth="1"/>
    <col min="7571" max="7571" width="3.375" style="42" customWidth="1"/>
    <col min="7572" max="7572" width="3.625" style="42" customWidth="1"/>
    <col min="7573" max="7573" width="3.75" style="42" customWidth="1"/>
    <col min="7574" max="7613" width="3.625" style="42" customWidth="1"/>
    <col min="7614" max="7815" width="9" style="42"/>
    <col min="7816" max="7816" width="4.125" style="42" customWidth="1"/>
    <col min="7817" max="7817" width="40.875" style="42" customWidth="1"/>
    <col min="7818" max="7818" width="3.375" style="42" customWidth="1"/>
    <col min="7819" max="7826" width="3.625" style="42" customWidth="1"/>
    <col min="7827" max="7827" width="3.375" style="42" customWidth="1"/>
    <col min="7828" max="7828" width="3.625" style="42" customWidth="1"/>
    <col min="7829" max="7829" width="3.75" style="42" customWidth="1"/>
    <col min="7830" max="7869" width="3.625" style="42" customWidth="1"/>
    <col min="7870" max="8071" width="9" style="42"/>
    <col min="8072" max="8072" width="4.125" style="42" customWidth="1"/>
    <col min="8073" max="8073" width="40.875" style="42" customWidth="1"/>
    <col min="8074" max="8074" width="3.375" style="42" customWidth="1"/>
    <col min="8075" max="8082" width="3.625" style="42" customWidth="1"/>
    <col min="8083" max="8083" width="3.375" style="42" customWidth="1"/>
    <col min="8084" max="8084" width="3.625" style="42" customWidth="1"/>
    <col min="8085" max="8085" width="3.75" style="42" customWidth="1"/>
    <col min="8086" max="8125" width="3.625" style="42" customWidth="1"/>
    <col min="8126" max="8327" width="9" style="42"/>
    <col min="8328" max="8328" width="4.125" style="42" customWidth="1"/>
    <col min="8329" max="8329" width="40.875" style="42" customWidth="1"/>
    <col min="8330" max="8330" width="3.375" style="42" customWidth="1"/>
    <col min="8331" max="8338" width="3.625" style="42" customWidth="1"/>
    <col min="8339" max="8339" width="3.375" style="42" customWidth="1"/>
    <col min="8340" max="8340" width="3.625" style="42" customWidth="1"/>
    <col min="8341" max="8341" width="3.75" style="42" customWidth="1"/>
    <col min="8342" max="8381" width="3.625" style="42" customWidth="1"/>
    <col min="8382" max="8583" width="9" style="42"/>
    <col min="8584" max="8584" width="4.125" style="42" customWidth="1"/>
    <col min="8585" max="8585" width="40.875" style="42" customWidth="1"/>
    <col min="8586" max="8586" width="3.375" style="42" customWidth="1"/>
    <col min="8587" max="8594" width="3.625" style="42" customWidth="1"/>
    <col min="8595" max="8595" width="3.375" style="42" customWidth="1"/>
    <col min="8596" max="8596" width="3.625" style="42" customWidth="1"/>
    <col min="8597" max="8597" width="3.75" style="42" customWidth="1"/>
    <col min="8598" max="8637" width="3.625" style="42" customWidth="1"/>
    <col min="8638" max="8839" width="9" style="42"/>
    <col min="8840" max="8840" width="4.125" style="42" customWidth="1"/>
    <col min="8841" max="8841" width="40.875" style="42" customWidth="1"/>
    <col min="8842" max="8842" width="3.375" style="42" customWidth="1"/>
    <col min="8843" max="8850" width="3.625" style="42" customWidth="1"/>
    <col min="8851" max="8851" width="3.375" style="42" customWidth="1"/>
    <col min="8852" max="8852" width="3.625" style="42" customWidth="1"/>
    <col min="8853" max="8853" width="3.75" style="42" customWidth="1"/>
    <col min="8854" max="8893" width="3.625" style="42" customWidth="1"/>
    <col min="8894" max="9095" width="9" style="42"/>
    <col min="9096" max="9096" width="4.125" style="42" customWidth="1"/>
    <col min="9097" max="9097" width="40.875" style="42" customWidth="1"/>
    <col min="9098" max="9098" width="3.375" style="42" customWidth="1"/>
    <col min="9099" max="9106" width="3.625" style="42" customWidth="1"/>
    <col min="9107" max="9107" width="3.375" style="42" customWidth="1"/>
    <col min="9108" max="9108" width="3.625" style="42" customWidth="1"/>
    <col min="9109" max="9109" width="3.75" style="42" customWidth="1"/>
    <col min="9110" max="9149" width="3.625" style="42" customWidth="1"/>
    <col min="9150" max="9351" width="9" style="42"/>
    <col min="9352" max="9352" width="4.125" style="42" customWidth="1"/>
    <col min="9353" max="9353" width="40.875" style="42" customWidth="1"/>
    <col min="9354" max="9354" width="3.375" style="42" customWidth="1"/>
    <col min="9355" max="9362" width="3.625" style="42" customWidth="1"/>
    <col min="9363" max="9363" width="3.375" style="42" customWidth="1"/>
    <col min="9364" max="9364" width="3.625" style="42" customWidth="1"/>
    <col min="9365" max="9365" width="3.75" style="42" customWidth="1"/>
    <col min="9366" max="9405" width="3.625" style="42" customWidth="1"/>
    <col min="9406" max="9607" width="9" style="42"/>
    <col min="9608" max="9608" width="4.125" style="42" customWidth="1"/>
    <col min="9609" max="9609" width="40.875" style="42" customWidth="1"/>
    <col min="9610" max="9610" width="3.375" style="42" customWidth="1"/>
    <col min="9611" max="9618" width="3.625" style="42" customWidth="1"/>
    <col min="9619" max="9619" width="3.375" style="42" customWidth="1"/>
    <col min="9620" max="9620" width="3.625" style="42" customWidth="1"/>
    <col min="9621" max="9621" width="3.75" style="42" customWidth="1"/>
    <col min="9622" max="9661" width="3.625" style="42" customWidth="1"/>
    <col min="9662" max="9863" width="9" style="42"/>
    <col min="9864" max="9864" width="4.125" style="42" customWidth="1"/>
    <col min="9865" max="9865" width="40.875" style="42" customWidth="1"/>
    <col min="9866" max="9866" width="3.375" style="42" customWidth="1"/>
    <col min="9867" max="9874" width="3.625" style="42" customWidth="1"/>
    <col min="9875" max="9875" width="3.375" style="42" customWidth="1"/>
    <col min="9876" max="9876" width="3.625" style="42" customWidth="1"/>
    <col min="9877" max="9877" width="3.75" style="42" customWidth="1"/>
    <col min="9878" max="9917" width="3.625" style="42" customWidth="1"/>
    <col min="9918" max="10119" width="9" style="42"/>
    <col min="10120" max="10120" width="4.125" style="42" customWidth="1"/>
    <col min="10121" max="10121" width="40.875" style="42" customWidth="1"/>
    <col min="10122" max="10122" width="3.375" style="42" customWidth="1"/>
    <col min="10123" max="10130" width="3.625" style="42" customWidth="1"/>
    <col min="10131" max="10131" width="3.375" style="42" customWidth="1"/>
    <col min="10132" max="10132" width="3.625" style="42" customWidth="1"/>
    <col min="10133" max="10133" width="3.75" style="42" customWidth="1"/>
    <col min="10134" max="10173" width="3.625" style="42" customWidth="1"/>
    <col min="10174" max="10375" width="9" style="42"/>
    <col min="10376" max="10376" width="4.125" style="42" customWidth="1"/>
    <col min="10377" max="10377" width="40.875" style="42" customWidth="1"/>
    <col min="10378" max="10378" width="3.375" style="42" customWidth="1"/>
    <col min="10379" max="10386" width="3.625" style="42" customWidth="1"/>
    <col min="10387" max="10387" width="3.375" style="42" customWidth="1"/>
    <col min="10388" max="10388" width="3.625" style="42" customWidth="1"/>
    <col min="10389" max="10389" width="3.75" style="42" customWidth="1"/>
    <col min="10390" max="10429" width="3.625" style="42" customWidth="1"/>
    <col min="10430" max="10631" width="9" style="42"/>
    <col min="10632" max="10632" width="4.125" style="42" customWidth="1"/>
    <col min="10633" max="10633" width="40.875" style="42" customWidth="1"/>
    <col min="10634" max="10634" width="3.375" style="42" customWidth="1"/>
    <col min="10635" max="10642" width="3.625" style="42" customWidth="1"/>
    <col min="10643" max="10643" width="3.375" style="42" customWidth="1"/>
    <col min="10644" max="10644" width="3.625" style="42" customWidth="1"/>
    <col min="10645" max="10645" width="3.75" style="42" customWidth="1"/>
    <col min="10646" max="10685" width="3.625" style="42" customWidth="1"/>
    <col min="10686" max="10887" width="9" style="42"/>
    <col min="10888" max="10888" width="4.125" style="42" customWidth="1"/>
    <col min="10889" max="10889" width="40.875" style="42" customWidth="1"/>
    <col min="10890" max="10890" width="3.375" style="42" customWidth="1"/>
    <col min="10891" max="10898" width="3.625" style="42" customWidth="1"/>
    <col min="10899" max="10899" width="3.375" style="42" customWidth="1"/>
    <col min="10900" max="10900" width="3.625" style="42" customWidth="1"/>
    <col min="10901" max="10901" width="3.75" style="42" customWidth="1"/>
    <col min="10902" max="10941" width="3.625" style="42" customWidth="1"/>
    <col min="10942" max="11143" width="9" style="42"/>
    <col min="11144" max="11144" width="4.125" style="42" customWidth="1"/>
    <col min="11145" max="11145" width="40.875" style="42" customWidth="1"/>
    <col min="11146" max="11146" width="3.375" style="42" customWidth="1"/>
    <col min="11147" max="11154" width="3.625" style="42" customWidth="1"/>
    <col min="11155" max="11155" width="3.375" style="42" customWidth="1"/>
    <col min="11156" max="11156" width="3.625" style="42" customWidth="1"/>
    <col min="11157" max="11157" width="3.75" style="42" customWidth="1"/>
    <col min="11158" max="11197" width="3.625" style="42" customWidth="1"/>
    <col min="11198" max="11399" width="9" style="42"/>
    <col min="11400" max="11400" width="4.125" style="42" customWidth="1"/>
    <col min="11401" max="11401" width="40.875" style="42" customWidth="1"/>
    <col min="11402" max="11402" width="3.375" style="42" customWidth="1"/>
    <col min="11403" max="11410" width="3.625" style="42" customWidth="1"/>
    <col min="11411" max="11411" width="3.375" style="42" customWidth="1"/>
    <col min="11412" max="11412" width="3.625" style="42" customWidth="1"/>
    <col min="11413" max="11413" width="3.75" style="42" customWidth="1"/>
    <col min="11414" max="11453" width="3.625" style="42" customWidth="1"/>
    <col min="11454" max="11655" width="9" style="42"/>
    <col min="11656" max="11656" width="4.125" style="42" customWidth="1"/>
    <col min="11657" max="11657" width="40.875" style="42" customWidth="1"/>
    <col min="11658" max="11658" width="3.375" style="42" customWidth="1"/>
    <col min="11659" max="11666" width="3.625" style="42" customWidth="1"/>
    <col min="11667" max="11667" width="3.375" style="42" customWidth="1"/>
    <col min="11668" max="11668" width="3.625" style="42" customWidth="1"/>
    <col min="11669" max="11669" width="3.75" style="42" customWidth="1"/>
    <col min="11670" max="11709" width="3.625" style="42" customWidth="1"/>
    <col min="11710" max="11911" width="9" style="42"/>
    <col min="11912" max="11912" width="4.125" style="42" customWidth="1"/>
    <col min="11913" max="11913" width="40.875" style="42" customWidth="1"/>
    <col min="11914" max="11914" width="3.375" style="42" customWidth="1"/>
    <col min="11915" max="11922" width="3.625" style="42" customWidth="1"/>
    <col min="11923" max="11923" width="3.375" style="42" customWidth="1"/>
    <col min="11924" max="11924" width="3.625" style="42" customWidth="1"/>
    <col min="11925" max="11925" width="3.75" style="42" customWidth="1"/>
    <col min="11926" max="11965" width="3.625" style="42" customWidth="1"/>
    <col min="11966" max="12167" width="9" style="42"/>
    <col min="12168" max="12168" width="4.125" style="42" customWidth="1"/>
    <col min="12169" max="12169" width="40.875" style="42" customWidth="1"/>
    <col min="12170" max="12170" width="3.375" style="42" customWidth="1"/>
    <col min="12171" max="12178" width="3.625" style="42" customWidth="1"/>
    <col min="12179" max="12179" width="3.375" style="42" customWidth="1"/>
    <col min="12180" max="12180" width="3.625" style="42" customWidth="1"/>
    <col min="12181" max="12181" width="3.75" style="42" customWidth="1"/>
    <col min="12182" max="12221" width="3.625" style="42" customWidth="1"/>
    <col min="12222" max="12423" width="9" style="42"/>
    <col min="12424" max="12424" width="4.125" style="42" customWidth="1"/>
    <col min="12425" max="12425" width="40.875" style="42" customWidth="1"/>
    <col min="12426" max="12426" width="3.375" style="42" customWidth="1"/>
    <col min="12427" max="12434" width="3.625" style="42" customWidth="1"/>
    <col min="12435" max="12435" width="3.375" style="42" customWidth="1"/>
    <col min="12436" max="12436" width="3.625" style="42" customWidth="1"/>
    <col min="12437" max="12437" width="3.75" style="42" customWidth="1"/>
    <col min="12438" max="12477" width="3.625" style="42" customWidth="1"/>
    <col min="12478" max="12679" width="9" style="42"/>
    <col min="12680" max="12680" width="4.125" style="42" customWidth="1"/>
    <col min="12681" max="12681" width="40.875" style="42" customWidth="1"/>
    <col min="12682" max="12682" width="3.375" style="42" customWidth="1"/>
    <col min="12683" max="12690" width="3.625" style="42" customWidth="1"/>
    <col min="12691" max="12691" width="3.375" style="42" customWidth="1"/>
    <col min="12692" max="12692" width="3.625" style="42" customWidth="1"/>
    <col min="12693" max="12693" width="3.75" style="42" customWidth="1"/>
    <col min="12694" max="12733" width="3.625" style="42" customWidth="1"/>
    <col min="12734" max="12935" width="9" style="42"/>
    <col min="12936" max="12936" width="4.125" style="42" customWidth="1"/>
    <col min="12937" max="12937" width="40.875" style="42" customWidth="1"/>
    <col min="12938" max="12938" width="3.375" style="42" customWidth="1"/>
    <col min="12939" max="12946" width="3.625" style="42" customWidth="1"/>
    <col min="12947" max="12947" width="3.375" style="42" customWidth="1"/>
    <col min="12948" max="12948" width="3.625" style="42" customWidth="1"/>
    <col min="12949" max="12949" width="3.75" style="42" customWidth="1"/>
    <col min="12950" max="12989" width="3.625" style="42" customWidth="1"/>
    <col min="12990" max="13191" width="9" style="42"/>
    <col min="13192" max="13192" width="4.125" style="42" customWidth="1"/>
    <col min="13193" max="13193" width="40.875" style="42" customWidth="1"/>
    <col min="13194" max="13194" width="3.375" style="42" customWidth="1"/>
    <col min="13195" max="13202" width="3.625" style="42" customWidth="1"/>
    <col min="13203" max="13203" width="3.375" style="42" customWidth="1"/>
    <col min="13204" max="13204" width="3.625" style="42" customWidth="1"/>
    <col min="13205" max="13205" width="3.75" style="42" customWidth="1"/>
    <col min="13206" max="13245" width="3.625" style="42" customWidth="1"/>
    <col min="13246" max="13447" width="9" style="42"/>
    <col min="13448" max="13448" width="4.125" style="42" customWidth="1"/>
    <col min="13449" max="13449" width="40.875" style="42" customWidth="1"/>
    <col min="13450" max="13450" width="3.375" style="42" customWidth="1"/>
    <col min="13451" max="13458" width="3.625" style="42" customWidth="1"/>
    <col min="13459" max="13459" width="3.375" style="42" customWidth="1"/>
    <col min="13460" max="13460" width="3.625" style="42" customWidth="1"/>
    <col min="13461" max="13461" width="3.75" style="42" customWidth="1"/>
    <col min="13462" max="13501" width="3.625" style="42" customWidth="1"/>
    <col min="13502" max="13703" width="9" style="42"/>
    <col min="13704" max="13704" width="4.125" style="42" customWidth="1"/>
    <col min="13705" max="13705" width="40.875" style="42" customWidth="1"/>
    <col min="13706" max="13706" width="3.375" style="42" customWidth="1"/>
    <col min="13707" max="13714" width="3.625" style="42" customWidth="1"/>
    <col min="13715" max="13715" width="3.375" style="42" customWidth="1"/>
    <col min="13716" max="13716" width="3.625" style="42" customWidth="1"/>
    <col min="13717" max="13717" width="3.75" style="42" customWidth="1"/>
    <col min="13718" max="13757" width="3.625" style="42" customWidth="1"/>
    <col min="13758" max="13959" width="9" style="42"/>
    <col min="13960" max="13960" width="4.125" style="42" customWidth="1"/>
    <col min="13961" max="13961" width="40.875" style="42" customWidth="1"/>
    <col min="13962" max="13962" width="3.375" style="42" customWidth="1"/>
    <col min="13963" max="13970" width="3.625" style="42" customWidth="1"/>
    <col min="13971" max="13971" width="3.375" style="42" customWidth="1"/>
    <col min="13972" max="13972" width="3.625" style="42" customWidth="1"/>
    <col min="13973" max="13973" width="3.75" style="42" customWidth="1"/>
    <col min="13974" max="14013" width="3.625" style="42" customWidth="1"/>
    <col min="14014" max="14215" width="9" style="42"/>
    <col min="14216" max="14216" width="4.125" style="42" customWidth="1"/>
    <col min="14217" max="14217" width="40.875" style="42" customWidth="1"/>
    <col min="14218" max="14218" width="3.375" style="42" customWidth="1"/>
    <col min="14219" max="14226" width="3.625" style="42" customWidth="1"/>
    <col min="14227" max="14227" width="3.375" style="42" customWidth="1"/>
    <col min="14228" max="14228" width="3.625" style="42" customWidth="1"/>
    <col min="14229" max="14229" width="3.75" style="42" customWidth="1"/>
    <col min="14230" max="14269" width="3.625" style="42" customWidth="1"/>
    <col min="14270" max="14471" width="9" style="42"/>
    <col min="14472" max="14472" width="4.125" style="42" customWidth="1"/>
    <col min="14473" max="14473" width="40.875" style="42" customWidth="1"/>
    <col min="14474" max="14474" width="3.375" style="42" customWidth="1"/>
    <col min="14475" max="14482" width="3.625" style="42" customWidth="1"/>
    <col min="14483" max="14483" width="3.375" style="42" customWidth="1"/>
    <col min="14484" max="14484" width="3.625" style="42" customWidth="1"/>
    <col min="14485" max="14485" width="3.75" style="42" customWidth="1"/>
    <col min="14486" max="14525" width="3.625" style="42" customWidth="1"/>
    <col min="14526" max="14727" width="9" style="42"/>
    <col min="14728" max="14728" width="4.125" style="42" customWidth="1"/>
    <col min="14729" max="14729" width="40.875" style="42" customWidth="1"/>
    <col min="14730" max="14730" width="3.375" style="42" customWidth="1"/>
    <col min="14731" max="14738" width="3.625" style="42" customWidth="1"/>
    <col min="14739" max="14739" width="3.375" style="42" customWidth="1"/>
    <col min="14740" max="14740" width="3.625" style="42" customWidth="1"/>
    <col min="14741" max="14741" width="3.75" style="42" customWidth="1"/>
    <col min="14742" max="14781" width="3.625" style="42" customWidth="1"/>
    <col min="14782" max="14983" width="9" style="42"/>
    <col min="14984" max="14984" width="4.125" style="42" customWidth="1"/>
    <col min="14985" max="14985" width="40.875" style="42" customWidth="1"/>
    <col min="14986" max="14986" width="3.375" style="42" customWidth="1"/>
    <col min="14987" max="14994" width="3.625" style="42" customWidth="1"/>
    <col min="14995" max="14995" width="3.375" style="42" customWidth="1"/>
    <col min="14996" max="14996" width="3.625" style="42" customWidth="1"/>
    <col min="14997" max="14997" width="3.75" style="42" customWidth="1"/>
    <col min="14998" max="15037" width="3.625" style="42" customWidth="1"/>
    <col min="15038" max="15239" width="9" style="42"/>
    <col min="15240" max="15240" width="4.125" style="42" customWidth="1"/>
    <col min="15241" max="15241" width="40.875" style="42" customWidth="1"/>
    <col min="15242" max="15242" width="3.375" style="42" customWidth="1"/>
    <col min="15243" max="15250" width="3.625" style="42" customWidth="1"/>
    <col min="15251" max="15251" width="3.375" style="42" customWidth="1"/>
    <col min="15252" max="15252" width="3.625" style="42" customWidth="1"/>
    <col min="15253" max="15253" width="3.75" style="42" customWidth="1"/>
    <col min="15254" max="15293" width="3.625" style="42" customWidth="1"/>
    <col min="15294" max="15495" width="9" style="42"/>
    <col min="15496" max="15496" width="4.125" style="42" customWidth="1"/>
    <col min="15497" max="15497" width="40.875" style="42" customWidth="1"/>
    <col min="15498" max="15498" width="3.375" style="42" customWidth="1"/>
    <col min="15499" max="15506" width="3.625" style="42" customWidth="1"/>
    <col min="15507" max="15507" width="3.375" style="42" customWidth="1"/>
    <col min="15508" max="15508" width="3.625" style="42" customWidth="1"/>
    <col min="15509" max="15509" width="3.75" style="42" customWidth="1"/>
    <col min="15510" max="15549" width="3.625" style="42" customWidth="1"/>
    <col min="15550" max="15751" width="9" style="42"/>
    <col min="15752" max="15752" width="4.125" style="42" customWidth="1"/>
    <col min="15753" max="15753" width="40.875" style="42" customWidth="1"/>
    <col min="15754" max="15754" width="3.375" style="42" customWidth="1"/>
    <col min="15755" max="15762" width="3.625" style="42" customWidth="1"/>
    <col min="15763" max="15763" width="3.375" style="42" customWidth="1"/>
    <col min="15764" max="15764" width="3.625" style="42" customWidth="1"/>
    <col min="15765" max="15765" width="3.75" style="42" customWidth="1"/>
    <col min="15766" max="15805" width="3.625" style="42" customWidth="1"/>
    <col min="15806" max="16384" width="9" style="42"/>
  </cols>
  <sheetData>
    <row r="1" spans="1:56" ht="4.5" customHeight="1" x14ac:dyDescent="0.35"/>
    <row r="2" spans="1:56" s="38" customFormat="1" ht="15" customHeight="1" x14ac:dyDescent="0.35">
      <c r="A2" s="43"/>
      <c r="B2" s="779" t="s">
        <v>965</v>
      </c>
      <c r="C2" s="782" t="s">
        <v>966</v>
      </c>
      <c r="D2" s="785" t="s">
        <v>967</v>
      </c>
      <c r="E2" s="785" t="s">
        <v>968</v>
      </c>
      <c r="F2" s="785" t="s">
        <v>969</v>
      </c>
      <c r="G2" s="785" t="s">
        <v>970</v>
      </c>
      <c r="H2" s="788" t="s">
        <v>971</v>
      </c>
      <c r="I2" s="774" t="s">
        <v>972</v>
      </c>
      <c r="J2" s="775"/>
      <c r="K2" s="775"/>
      <c r="L2" s="776"/>
      <c r="M2" s="777" t="s">
        <v>973</v>
      </c>
      <c r="N2" s="775"/>
      <c r="O2" s="775"/>
      <c r="P2" s="776"/>
      <c r="Q2" s="777" t="s">
        <v>974</v>
      </c>
      <c r="R2" s="775"/>
      <c r="S2" s="775"/>
      <c r="T2" s="775"/>
      <c r="U2" s="776"/>
      <c r="V2" s="777" t="s">
        <v>975</v>
      </c>
      <c r="W2" s="775"/>
      <c r="X2" s="775"/>
      <c r="Y2" s="776"/>
      <c r="Z2" s="777" t="s">
        <v>976</v>
      </c>
      <c r="AA2" s="775"/>
      <c r="AB2" s="775"/>
      <c r="AC2" s="775"/>
      <c r="AD2" s="776"/>
      <c r="AE2" s="777" t="s">
        <v>977</v>
      </c>
      <c r="AF2" s="775"/>
      <c r="AG2" s="775"/>
      <c r="AH2" s="776"/>
      <c r="AI2" s="777" t="s">
        <v>978</v>
      </c>
      <c r="AJ2" s="775"/>
      <c r="AK2" s="775"/>
      <c r="AL2" s="776"/>
      <c r="AM2" s="777" t="s">
        <v>979</v>
      </c>
      <c r="AN2" s="775"/>
      <c r="AO2" s="775"/>
      <c r="AP2" s="775"/>
      <c r="AQ2" s="776"/>
      <c r="AR2" s="777" t="s">
        <v>980</v>
      </c>
      <c r="AS2" s="775"/>
      <c r="AT2" s="775"/>
      <c r="AU2" s="776"/>
      <c r="AV2" s="777" t="s">
        <v>981</v>
      </c>
      <c r="AW2" s="775"/>
      <c r="AX2" s="775"/>
      <c r="AY2" s="776"/>
      <c r="AZ2" s="777" t="s">
        <v>982</v>
      </c>
      <c r="BA2" s="775"/>
      <c r="BB2" s="775"/>
      <c r="BC2" s="775"/>
      <c r="BD2" s="778"/>
    </row>
    <row r="3" spans="1:56" s="38" customFormat="1" ht="30" customHeight="1" x14ac:dyDescent="0.35">
      <c r="A3" s="44"/>
      <c r="B3" s="780"/>
      <c r="C3" s="783"/>
      <c r="D3" s="786"/>
      <c r="E3" s="786"/>
      <c r="F3" s="786"/>
      <c r="G3" s="786"/>
      <c r="H3" s="789"/>
      <c r="I3" s="52" t="s">
        <v>983</v>
      </c>
      <c r="J3" s="53" t="s">
        <v>984</v>
      </c>
      <c r="K3" s="53" t="s">
        <v>985</v>
      </c>
      <c r="L3" s="53" t="s">
        <v>986</v>
      </c>
      <c r="M3" s="53" t="s">
        <v>987</v>
      </c>
      <c r="N3" s="53" t="s">
        <v>988</v>
      </c>
      <c r="O3" s="53" t="s">
        <v>989</v>
      </c>
      <c r="P3" s="53" t="s">
        <v>990</v>
      </c>
      <c r="Q3" s="53" t="s">
        <v>991</v>
      </c>
      <c r="R3" s="53" t="s">
        <v>992</v>
      </c>
      <c r="S3" s="53" t="s">
        <v>993</v>
      </c>
      <c r="T3" s="53" t="s">
        <v>994</v>
      </c>
      <c r="U3" s="53" t="s">
        <v>995</v>
      </c>
      <c r="V3" s="53" t="s">
        <v>996</v>
      </c>
      <c r="W3" s="53" t="s">
        <v>997</v>
      </c>
      <c r="X3" s="53" t="s">
        <v>998</v>
      </c>
      <c r="Y3" s="53" t="s">
        <v>999</v>
      </c>
      <c r="Z3" s="53" t="s">
        <v>1000</v>
      </c>
      <c r="AA3" s="53" t="s">
        <v>1001</v>
      </c>
      <c r="AB3" s="53" t="s">
        <v>1002</v>
      </c>
      <c r="AC3" s="53" t="s">
        <v>1003</v>
      </c>
      <c r="AD3" s="53" t="s">
        <v>1004</v>
      </c>
      <c r="AE3" s="53" t="s">
        <v>1005</v>
      </c>
      <c r="AF3" s="53" t="s">
        <v>1006</v>
      </c>
      <c r="AG3" s="53" t="s">
        <v>1007</v>
      </c>
      <c r="AH3" s="53" t="s">
        <v>1008</v>
      </c>
      <c r="AI3" s="53" t="s">
        <v>1009</v>
      </c>
      <c r="AJ3" s="53" t="s">
        <v>1010</v>
      </c>
      <c r="AK3" s="53" t="s">
        <v>1011</v>
      </c>
      <c r="AL3" s="53" t="s">
        <v>1012</v>
      </c>
      <c r="AM3" s="53" t="s">
        <v>1013</v>
      </c>
      <c r="AN3" s="53" t="s">
        <v>1014</v>
      </c>
      <c r="AO3" s="53" t="s">
        <v>1015</v>
      </c>
      <c r="AP3" s="53" t="s">
        <v>1016</v>
      </c>
      <c r="AQ3" s="53" t="s">
        <v>1017</v>
      </c>
      <c r="AR3" s="53" t="s">
        <v>1018</v>
      </c>
      <c r="AS3" s="53" t="s">
        <v>1019</v>
      </c>
      <c r="AT3" s="53" t="s">
        <v>1020</v>
      </c>
      <c r="AU3" s="53" t="s">
        <v>1021</v>
      </c>
      <c r="AV3" s="53" t="s">
        <v>1022</v>
      </c>
      <c r="AW3" s="53" t="s">
        <v>1023</v>
      </c>
      <c r="AX3" s="53" t="s">
        <v>1024</v>
      </c>
      <c r="AY3" s="53" t="s">
        <v>1025</v>
      </c>
      <c r="AZ3" s="53" t="s">
        <v>1026</v>
      </c>
      <c r="BA3" s="53" t="s">
        <v>1027</v>
      </c>
      <c r="BB3" s="53" t="s">
        <v>1028</v>
      </c>
      <c r="BC3" s="53" t="s">
        <v>1029</v>
      </c>
      <c r="BD3" s="60" t="s">
        <v>1030</v>
      </c>
    </row>
    <row r="4" spans="1:56" s="38" customFormat="1" ht="30" customHeight="1" x14ac:dyDescent="0.35">
      <c r="B4" s="780"/>
      <c r="C4" s="783"/>
      <c r="D4" s="786"/>
      <c r="E4" s="786"/>
      <c r="F4" s="786"/>
      <c r="G4" s="786"/>
      <c r="H4" s="789"/>
      <c r="I4" s="54">
        <v>42401</v>
      </c>
      <c r="J4" s="55">
        <v>42408</v>
      </c>
      <c r="K4" s="55">
        <v>42415</v>
      </c>
      <c r="L4" s="55">
        <v>42422</v>
      </c>
      <c r="M4" s="55">
        <v>42429</v>
      </c>
      <c r="N4" s="55">
        <v>42436</v>
      </c>
      <c r="O4" s="55">
        <v>42443</v>
      </c>
      <c r="P4" s="55">
        <v>42450</v>
      </c>
      <c r="Q4" s="55">
        <v>42457</v>
      </c>
      <c r="R4" s="55">
        <v>42464</v>
      </c>
      <c r="S4" s="55">
        <v>42471</v>
      </c>
      <c r="T4" s="55">
        <v>42478</v>
      </c>
      <c r="U4" s="55">
        <v>42485</v>
      </c>
      <c r="V4" s="55">
        <v>42492</v>
      </c>
      <c r="W4" s="55">
        <v>42499</v>
      </c>
      <c r="X4" s="55">
        <v>42506</v>
      </c>
      <c r="Y4" s="55">
        <v>42513</v>
      </c>
      <c r="Z4" s="55">
        <v>42520</v>
      </c>
      <c r="AA4" s="55">
        <v>42527</v>
      </c>
      <c r="AB4" s="55">
        <v>42534</v>
      </c>
      <c r="AC4" s="55">
        <v>42541</v>
      </c>
      <c r="AD4" s="55">
        <v>42548</v>
      </c>
      <c r="AE4" s="55">
        <v>42555</v>
      </c>
      <c r="AF4" s="55">
        <v>42562</v>
      </c>
      <c r="AG4" s="55">
        <v>42569</v>
      </c>
      <c r="AH4" s="55">
        <v>42576</v>
      </c>
      <c r="AI4" s="55">
        <v>42583</v>
      </c>
      <c r="AJ4" s="55">
        <v>42590</v>
      </c>
      <c r="AK4" s="55">
        <v>42597</v>
      </c>
      <c r="AL4" s="55">
        <v>42604</v>
      </c>
      <c r="AM4" s="55">
        <v>42611</v>
      </c>
      <c r="AN4" s="55">
        <v>42618</v>
      </c>
      <c r="AO4" s="55">
        <v>42625</v>
      </c>
      <c r="AP4" s="55">
        <v>42632</v>
      </c>
      <c r="AQ4" s="55">
        <v>42639</v>
      </c>
      <c r="AR4" s="55">
        <v>42646</v>
      </c>
      <c r="AS4" s="55">
        <v>42653</v>
      </c>
      <c r="AT4" s="55">
        <v>42660</v>
      </c>
      <c r="AU4" s="55">
        <v>42667</v>
      </c>
      <c r="AV4" s="55">
        <v>42674</v>
      </c>
      <c r="AW4" s="55">
        <v>42681</v>
      </c>
      <c r="AX4" s="55">
        <v>42688</v>
      </c>
      <c r="AY4" s="55">
        <v>42695</v>
      </c>
      <c r="AZ4" s="55">
        <v>42702</v>
      </c>
      <c r="BA4" s="55">
        <v>42709</v>
      </c>
      <c r="BB4" s="55">
        <v>42716</v>
      </c>
      <c r="BC4" s="55">
        <v>42723</v>
      </c>
      <c r="BD4" s="61">
        <v>42730</v>
      </c>
    </row>
    <row r="5" spans="1:56" s="39" customFormat="1" ht="15" customHeight="1" x14ac:dyDescent="0.35">
      <c r="B5" s="781"/>
      <c r="C5" s="784"/>
      <c r="D5" s="787"/>
      <c r="E5" s="787"/>
      <c r="F5" s="787"/>
      <c r="G5" s="787"/>
      <c r="H5" s="790"/>
      <c r="I5" s="56">
        <v>6</v>
      </c>
      <c r="J5" s="45">
        <v>0</v>
      </c>
      <c r="K5" s="45">
        <v>5</v>
      </c>
      <c r="L5" s="45">
        <v>5</v>
      </c>
      <c r="M5" s="45">
        <v>5</v>
      </c>
      <c r="N5" s="45">
        <v>5</v>
      </c>
      <c r="O5" s="45">
        <v>5</v>
      </c>
      <c r="P5" s="45">
        <v>5</v>
      </c>
      <c r="Q5" s="45">
        <v>5</v>
      </c>
      <c r="R5" s="45">
        <v>4</v>
      </c>
      <c r="S5" s="45">
        <v>5</v>
      </c>
      <c r="T5" s="45">
        <v>5</v>
      </c>
      <c r="U5" s="45">
        <v>5</v>
      </c>
      <c r="V5" s="45">
        <v>4</v>
      </c>
      <c r="W5" s="45">
        <v>5</v>
      </c>
      <c r="X5" s="45">
        <v>5</v>
      </c>
      <c r="Y5" s="45">
        <v>5</v>
      </c>
      <c r="Z5" s="45">
        <v>5</v>
      </c>
      <c r="AA5" s="45">
        <v>4</v>
      </c>
      <c r="AB5" s="45">
        <v>5</v>
      </c>
      <c r="AC5" s="45">
        <v>5</v>
      </c>
      <c r="AD5" s="45">
        <v>5</v>
      </c>
      <c r="AE5" s="45">
        <v>5</v>
      </c>
      <c r="AF5" s="45">
        <v>5</v>
      </c>
      <c r="AG5" s="45">
        <v>5</v>
      </c>
      <c r="AH5" s="45">
        <v>5</v>
      </c>
      <c r="AI5" s="45">
        <v>5</v>
      </c>
      <c r="AJ5" s="45">
        <v>5</v>
      </c>
      <c r="AK5" s="45">
        <v>5</v>
      </c>
      <c r="AL5" s="45">
        <v>5</v>
      </c>
      <c r="AM5" s="45">
        <v>5</v>
      </c>
      <c r="AN5" s="45">
        <v>5</v>
      </c>
      <c r="AO5" s="45">
        <v>4</v>
      </c>
      <c r="AP5" s="45">
        <v>5</v>
      </c>
      <c r="AQ5" s="45">
        <v>5</v>
      </c>
      <c r="AR5" s="45">
        <v>2</v>
      </c>
      <c r="AS5" s="45">
        <v>5</v>
      </c>
      <c r="AT5" s="45">
        <v>5</v>
      </c>
      <c r="AU5" s="45">
        <v>5</v>
      </c>
      <c r="AV5" s="45">
        <v>5</v>
      </c>
      <c r="AW5" s="45">
        <v>5</v>
      </c>
      <c r="AX5" s="45">
        <v>5</v>
      </c>
      <c r="AY5" s="45">
        <v>5</v>
      </c>
      <c r="AZ5" s="45">
        <v>5</v>
      </c>
      <c r="BA5" s="45">
        <v>5</v>
      </c>
      <c r="BB5" s="45">
        <v>5</v>
      </c>
      <c r="BC5" s="45">
        <v>5</v>
      </c>
      <c r="BD5" s="62">
        <v>5</v>
      </c>
    </row>
    <row r="6" spans="1:56" s="7" customFormat="1" ht="30" customHeight="1" x14ac:dyDescent="0.15">
      <c r="B6" s="46"/>
      <c r="C6" s="47"/>
      <c r="D6" s="48"/>
      <c r="E6" s="48"/>
      <c r="F6" s="49"/>
      <c r="G6" s="49"/>
      <c r="H6" s="50"/>
      <c r="I6" s="57"/>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63"/>
    </row>
    <row r="7" spans="1:56" s="7" customFormat="1" ht="30" customHeight="1" x14ac:dyDescent="0.15">
      <c r="A7" s="51"/>
      <c r="B7" s="12" t="s">
        <v>1031</v>
      </c>
      <c r="C7" s="13" t="s">
        <v>1032</v>
      </c>
      <c r="D7" s="14">
        <v>855</v>
      </c>
      <c r="E7" s="14">
        <v>384</v>
      </c>
      <c r="F7" s="15">
        <v>7</v>
      </c>
      <c r="G7" s="15">
        <f t="shared" ref="G7:G9" si="0">INT(E7/F7)</f>
        <v>54</v>
      </c>
      <c r="H7" s="16"/>
      <c r="I7" s="58">
        <v>7</v>
      </c>
      <c r="J7" s="59">
        <v>7</v>
      </c>
      <c r="K7" s="59">
        <v>7</v>
      </c>
      <c r="L7" s="59">
        <v>7</v>
      </c>
      <c r="M7" s="59">
        <v>7</v>
      </c>
      <c r="N7" s="59">
        <v>7</v>
      </c>
      <c r="O7" s="59">
        <v>7</v>
      </c>
      <c r="P7" s="59">
        <v>7</v>
      </c>
      <c r="Q7" s="59">
        <v>6</v>
      </c>
      <c r="R7" s="59">
        <v>6</v>
      </c>
      <c r="S7" s="59">
        <v>6</v>
      </c>
      <c r="T7" s="59">
        <v>3</v>
      </c>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36"/>
    </row>
    <row r="8" spans="1:56" s="7" customFormat="1" ht="30" customHeight="1" x14ac:dyDescent="0.15">
      <c r="A8" s="51"/>
      <c r="B8" s="12" t="s">
        <v>1033</v>
      </c>
      <c r="C8" s="13" t="s">
        <v>1034</v>
      </c>
      <c r="D8" s="14">
        <v>321</v>
      </c>
      <c r="E8" s="14">
        <v>226</v>
      </c>
      <c r="F8" s="15">
        <v>7</v>
      </c>
      <c r="G8" s="15">
        <f t="shared" si="0"/>
        <v>32</v>
      </c>
      <c r="H8" s="16"/>
      <c r="I8" s="28"/>
      <c r="J8" s="15"/>
      <c r="K8" s="15"/>
      <c r="L8" s="15"/>
      <c r="M8" s="15"/>
      <c r="N8" s="15"/>
      <c r="O8" s="15"/>
      <c r="P8" s="15"/>
      <c r="Q8" s="59">
        <v>1</v>
      </c>
      <c r="R8" s="59">
        <v>1</v>
      </c>
      <c r="S8" s="59">
        <v>1</v>
      </c>
      <c r="T8" s="59">
        <v>4</v>
      </c>
      <c r="U8" s="59">
        <v>7</v>
      </c>
      <c r="V8" s="59">
        <v>7</v>
      </c>
      <c r="W8" s="59">
        <v>7</v>
      </c>
      <c r="X8" s="59">
        <v>7</v>
      </c>
      <c r="Y8" s="59">
        <v>7</v>
      </c>
      <c r="Z8" s="59">
        <v>7</v>
      </c>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36"/>
    </row>
    <row r="9" spans="1:56" s="7" customFormat="1" ht="30" customHeight="1" x14ac:dyDescent="0.15">
      <c r="A9" s="51"/>
      <c r="B9" s="12" t="s">
        <v>1035</v>
      </c>
      <c r="C9" s="13" t="s">
        <v>1036</v>
      </c>
      <c r="D9" s="14">
        <v>220</v>
      </c>
      <c r="E9" s="14">
        <v>220</v>
      </c>
      <c r="F9" s="15">
        <v>6.5</v>
      </c>
      <c r="G9" s="15">
        <f t="shared" si="0"/>
        <v>33</v>
      </c>
      <c r="H9" s="16" t="s">
        <v>1037</v>
      </c>
      <c r="I9" s="28"/>
      <c r="J9" s="15"/>
      <c r="K9" s="15"/>
      <c r="L9" s="15"/>
      <c r="M9" s="15"/>
      <c r="N9" s="15"/>
      <c r="O9" s="15"/>
      <c r="P9" s="15"/>
      <c r="Q9" s="15"/>
      <c r="R9" s="15"/>
      <c r="S9" s="15"/>
      <c r="T9" s="15"/>
      <c r="U9" s="15"/>
      <c r="V9" s="15"/>
      <c r="W9" s="15"/>
      <c r="X9" s="15"/>
      <c r="Y9" s="15"/>
      <c r="Z9" s="15"/>
      <c r="AA9" s="59">
        <v>6.5</v>
      </c>
      <c r="AB9" s="59">
        <v>6.5</v>
      </c>
      <c r="AC9" s="59">
        <v>6.5</v>
      </c>
      <c r="AD9" s="59">
        <v>6.5</v>
      </c>
      <c r="AE9" s="59">
        <v>6.5</v>
      </c>
      <c r="AF9" s="59">
        <v>6.5</v>
      </c>
      <c r="AG9" s="59">
        <v>6.5</v>
      </c>
      <c r="AH9" s="15"/>
      <c r="AI9" s="15"/>
      <c r="AJ9" s="15"/>
      <c r="AK9" s="15"/>
      <c r="AL9" s="15"/>
      <c r="AM9" s="15"/>
      <c r="AN9" s="15"/>
      <c r="AO9" s="15"/>
      <c r="AP9" s="15"/>
      <c r="AQ9" s="15"/>
      <c r="AR9" s="15"/>
      <c r="AS9" s="15"/>
      <c r="AT9" s="15"/>
      <c r="AU9" s="15"/>
      <c r="AV9" s="15"/>
      <c r="AW9" s="15"/>
      <c r="AX9" s="15"/>
      <c r="AY9" s="15"/>
      <c r="AZ9" s="15"/>
      <c r="BA9" s="15"/>
      <c r="BB9" s="15"/>
      <c r="BC9" s="15"/>
      <c r="BD9" s="36"/>
    </row>
    <row r="10" spans="1:56" s="7" customFormat="1" ht="30" customHeight="1" x14ac:dyDescent="0.15">
      <c r="A10" s="51"/>
      <c r="B10" s="12" t="s">
        <v>1038</v>
      </c>
      <c r="C10" s="13"/>
      <c r="D10" s="14"/>
      <c r="E10" s="14"/>
      <c r="F10" s="15">
        <v>4</v>
      </c>
      <c r="G10" s="15">
        <v>5</v>
      </c>
      <c r="H10" s="16" t="s">
        <v>1039</v>
      </c>
      <c r="I10" s="28"/>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59">
        <v>4</v>
      </c>
      <c r="AI10" s="15"/>
      <c r="AJ10" s="15"/>
      <c r="AK10" s="15"/>
      <c r="AL10" s="15"/>
      <c r="AM10" s="15"/>
      <c r="AN10" s="15"/>
      <c r="AO10" s="15"/>
      <c r="AP10" s="15"/>
      <c r="AQ10" s="15"/>
      <c r="AR10" s="15"/>
      <c r="AS10" s="15"/>
      <c r="AT10" s="15"/>
      <c r="AU10" s="15"/>
      <c r="AV10" s="15"/>
      <c r="AW10" s="15"/>
      <c r="AX10" s="15"/>
      <c r="AY10" s="15"/>
      <c r="AZ10" s="15"/>
      <c r="BA10" s="15"/>
      <c r="BB10" s="15"/>
      <c r="BC10" s="15"/>
      <c r="BD10" s="36"/>
    </row>
    <row r="11" spans="1:56" s="7" customFormat="1" ht="30" customHeight="1" x14ac:dyDescent="0.15">
      <c r="A11" s="51"/>
      <c r="B11" s="12" t="s">
        <v>1040</v>
      </c>
      <c r="C11" s="13"/>
      <c r="D11" s="14"/>
      <c r="E11" s="14"/>
      <c r="F11" s="15">
        <v>4</v>
      </c>
      <c r="G11" s="15">
        <v>20</v>
      </c>
      <c r="H11" s="16" t="s">
        <v>1039</v>
      </c>
      <c r="I11" s="28"/>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59">
        <v>4</v>
      </c>
      <c r="AJ11" s="59">
        <v>4</v>
      </c>
      <c r="AK11" s="59">
        <v>4</v>
      </c>
      <c r="AL11" s="59">
        <v>4</v>
      </c>
      <c r="AM11" s="15"/>
      <c r="AN11" s="15"/>
      <c r="AO11" s="15"/>
      <c r="AP11" s="15"/>
      <c r="AQ11" s="15"/>
      <c r="AR11" s="15"/>
      <c r="AS11" s="15"/>
      <c r="AT11" s="15"/>
      <c r="AU11" s="15"/>
      <c r="AV11" s="15"/>
      <c r="AW11" s="15"/>
      <c r="AX11" s="15"/>
      <c r="AY11" s="15"/>
      <c r="AZ11" s="15"/>
      <c r="BA11" s="15"/>
      <c r="BB11" s="15"/>
      <c r="BC11" s="15"/>
      <c r="BD11" s="36"/>
    </row>
    <row r="12" spans="1:56" s="7" customFormat="1" ht="30" customHeight="1" x14ac:dyDescent="0.15">
      <c r="A12" s="51"/>
      <c r="B12" s="12" t="s">
        <v>1041</v>
      </c>
      <c r="C12" s="13" t="s">
        <v>1042</v>
      </c>
      <c r="D12" s="14">
        <v>112</v>
      </c>
      <c r="E12" s="14">
        <v>98</v>
      </c>
      <c r="F12" s="15">
        <v>3</v>
      </c>
      <c r="G12" s="15">
        <f t="shared" ref="G12:G16" si="1">INT(E12/F12)</f>
        <v>32</v>
      </c>
      <c r="H12" s="16" t="s">
        <v>1039</v>
      </c>
      <c r="I12" s="28"/>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59">
        <v>3</v>
      </c>
      <c r="AI12" s="59">
        <v>3</v>
      </c>
      <c r="AJ12" s="59">
        <v>3</v>
      </c>
      <c r="AK12" s="59">
        <v>3</v>
      </c>
      <c r="AL12" s="59">
        <v>3</v>
      </c>
      <c r="AM12" s="59">
        <v>3</v>
      </c>
      <c r="AN12" s="59">
        <v>3</v>
      </c>
      <c r="AO12" s="15"/>
      <c r="AP12" s="15"/>
      <c r="AQ12" s="15"/>
      <c r="AR12" s="15"/>
      <c r="AS12" s="15"/>
      <c r="AT12" s="15"/>
      <c r="AU12" s="15"/>
      <c r="AV12" s="15"/>
      <c r="AW12" s="15"/>
      <c r="AX12" s="15"/>
      <c r="AY12" s="15"/>
      <c r="AZ12" s="15"/>
      <c r="BA12" s="15"/>
      <c r="BB12" s="15"/>
      <c r="BC12" s="15"/>
      <c r="BD12" s="36"/>
    </row>
    <row r="13" spans="1:56" s="7" customFormat="1" ht="30" customHeight="1" x14ac:dyDescent="0.15">
      <c r="A13" s="51"/>
      <c r="B13" s="12" t="s">
        <v>1043</v>
      </c>
      <c r="C13" s="13"/>
      <c r="D13" s="14"/>
      <c r="E13" s="14"/>
      <c r="F13" s="15">
        <v>4</v>
      </c>
      <c r="G13" s="15">
        <v>5</v>
      </c>
      <c r="H13" s="16" t="s">
        <v>1044</v>
      </c>
      <c r="I13" s="28"/>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9">
        <v>4</v>
      </c>
      <c r="AP13" s="15"/>
      <c r="AQ13" s="15"/>
      <c r="AR13" s="15"/>
      <c r="AS13" s="15"/>
      <c r="AT13" s="15"/>
      <c r="AU13" s="15"/>
      <c r="AV13" s="15"/>
      <c r="AW13" s="15"/>
      <c r="AX13" s="15"/>
      <c r="AY13" s="15"/>
      <c r="AZ13" s="15"/>
      <c r="BA13" s="15"/>
      <c r="BB13" s="15"/>
      <c r="BC13" s="15"/>
      <c r="BD13" s="36"/>
    </row>
    <row r="14" spans="1:56" s="7" customFormat="1" ht="30" customHeight="1" x14ac:dyDescent="0.15">
      <c r="A14" s="51"/>
      <c r="B14" s="12" t="s">
        <v>1045</v>
      </c>
      <c r="C14" s="13"/>
      <c r="D14" s="14"/>
      <c r="E14" s="14"/>
      <c r="F14" s="15">
        <v>4</v>
      </c>
      <c r="G14" s="15">
        <v>20</v>
      </c>
      <c r="H14" s="16" t="s">
        <v>1044</v>
      </c>
      <c r="I14" s="28"/>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59">
        <v>4</v>
      </c>
      <c r="AQ14" s="59">
        <v>4</v>
      </c>
      <c r="AR14" s="59">
        <v>4</v>
      </c>
      <c r="AS14" s="59">
        <v>4</v>
      </c>
      <c r="AT14" s="15"/>
      <c r="AU14" s="15"/>
      <c r="AV14" s="15"/>
      <c r="AW14" s="15"/>
      <c r="AX14" s="15"/>
      <c r="AY14" s="15"/>
      <c r="AZ14" s="15"/>
      <c r="BA14" s="15"/>
      <c r="BB14" s="15"/>
      <c r="BC14" s="15"/>
      <c r="BD14" s="36"/>
    </row>
    <row r="15" spans="1:56" s="7" customFormat="1" ht="30" customHeight="1" x14ac:dyDescent="0.15">
      <c r="A15" s="51"/>
      <c r="B15" s="12" t="s">
        <v>1046</v>
      </c>
      <c r="C15" s="13" t="s">
        <v>1047</v>
      </c>
      <c r="D15" s="14">
        <v>100</v>
      </c>
      <c r="E15" s="14">
        <v>100</v>
      </c>
      <c r="F15" s="15">
        <v>3</v>
      </c>
      <c r="G15" s="15">
        <f t="shared" si="1"/>
        <v>33</v>
      </c>
      <c r="H15" s="16" t="s">
        <v>1048</v>
      </c>
      <c r="I15" s="28"/>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9">
        <v>3</v>
      </c>
      <c r="AP15" s="59">
        <v>3</v>
      </c>
      <c r="AQ15" s="59">
        <v>3</v>
      </c>
      <c r="AR15" s="59">
        <v>3</v>
      </c>
      <c r="AS15" s="59">
        <v>3</v>
      </c>
      <c r="AT15" s="59">
        <v>3</v>
      </c>
      <c r="AU15" s="59">
        <v>3</v>
      </c>
      <c r="AV15" s="15"/>
      <c r="AW15" s="15"/>
      <c r="AX15" s="15"/>
      <c r="AY15" s="15"/>
      <c r="AZ15" s="15"/>
      <c r="BA15" s="15"/>
      <c r="BB15" s="15"/>
      <c r="BC15" s="15"/>
      <c r="BD15" s="36"/>
    </row>
    <row r="16" spans="1:56" s="7" customFormat="1" ht="30" customHeight="1" x14ac:dyDescent="0.15">
      <c r="A16" s="51"/>
      <c r="B16" s="12" t="s">
        <v>1049</v>
      </c>
      <c r="C16" s="13" t="s">
        <v>1050</v>
      </c>
      <c r="D16" s="14">
        <v>104</v>
      </c>
      <c r="E16" s="14">
        <v>104</v>
      </c>
      <c r="F16" s="15">
        <v>5</v>
      </c>
      <c r="G16" s="15">
        <f t="shared" si="1"/>
        <v>20</v>
      </c>
      <c r="H16" s="16" t="s">
        <v>1051</v>
      </c>
      <c r="I16" s="28"/>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59">
        <v>5</v>
      </c>
      <c r="AW16" s="59">
        <v>5</v>
      </c>
      <c r="AX16" s="59">
        <v>5</v>
      </c>
      <c r="AY16" s="59">
        <v>5</v>
      </c>
      <c r="AZ16" s="15"/>
      <c r="BA16" s="15"/>
      <c r="BB16" s="15"/>
      <c r="BC16" s="15"/>
      <c r="BD16" s="36"/>
    </row>
    <row r="17" spans="1:56" s="7" customFormat="1" ht="30" customHeight="1" x14ac:dyDescent="0.15">
      <c r="A17" s="51"/>
      <c r="B17" s="12" t="s">
        <v>1052</v>
      </c>
      <c r="C17" s="13" t="s">
        <v>1053</v>
      </c>
      <c r="D17" s="14" t="s">
        <v>716</v>
      </c>
      <c r="E17" s="14"/>
      <c r="F17" s="15"/>
      <c r="G17" s="15"/>
      <c r="H17" s="16" t="s">
        <v>1054</v>
      </c>
      <c r="I17" s="28"/>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36"/>
    </row>
    <row r="18" spans="1:56" s="7" customFormat="1" ht="30" customHeight="1" x14ac:dyDescent="0.15">
      <c r="A18" s="51"/>
      <c r="B18" s="12" t="s">
        <v>1055</v>
      </c>
      <c r="C18" s="13" t="s">
        <v>1056</v>
      </c>
      <c r="D18" s="14" t="s">
        <v>716</v>
      </c>
      <c r="E18" s="14"/>
      <c r="F18" s="15"/>
      <c r="G18" s="15"/>
      <c r="H18" s="16"/>
      <c r="I18" s="28"/>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36"/>
    </row>
    <row r="19" spans="1:56" ht="30" customHeight="1" x14ac:dyDescent="0.35">
      <c r="B19" s="17"/>
      <c r="C19" s="18"/>
      <c r="D19" s="19"/>
      <c r="E19" s="19"/>
      <c r="F19" s="20"/>
      <c r="G19" s="20"/>
      <c r="H19" s="21"/>
      <c r="I19" s="29"/>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7"/>
    </row>
  </sheetData>
  <mergeCells count="18">
    <mergeCell ref="AZ2:BD2"/>
    <mergeCell ref="B2:B5"/>
    <mergeCell ref="C2:C5"/>
    <mergeCell ref="D2:D5"/>
    <mergeCell ref="E2:E5"/>
    <mergeCell ref="F2:F5"/>
    <mergeCell ref="G2:G5"/>
    <mergeCell ref="H2:H5"/>
    <mergeCell ref="AE2:AH2"/>
    <mergeCell ref="AI2:AL2"/>
    <mergeCell ref="AM2:AQ2"/>
    <mergeCell ref="AR2:AU2"/>
    <mergeCell ref="AV2:AY2"/>
    <mergeCell ref="I2:L2"/>
    <mergeCell ref="M2:P2"/>
    <mergeCell ref="Q2:U2"/>
    <mergeCell ref="V2:Y2"/>
    <mergeCell ref="Z2:AD2"/>
  </mergeCells>
  <phoneticPr fontId="7" type="noConversion"/>
  <pageMargins left="0.69930555555555596" right="0.69930555555555596" top="0.75" bottom="0.75" header="0.3" footer="0.3"/>
  <pageSetup paperSize="9" scale="57"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20"/>
  <sheetViews>
    <sheetView zoomScale="80" zoomScaleNormal="80" workbookViewId="0">
      <pane xSplit="8" ySplit="5" topLeftCell="I6" activePane="bottomRight" state="frozen"/>
      <selection pane="topRight"/>
      <selection pane="bottomLeft"/>
      <selection pane="bottomRight" activeCell="AG12" sqref="AG12"/>
    </sheetView>
  </sheetViews>
  <sheetFormatPr defaultColWidth="9" defaultRowHeight="16.5" x14ac:dyDescent="0.35"/>
  <cols>
    <col min="1" max="1" width="1.25" style="8" customWidth="1"/>
    <col min="2" max="2" width="19.125" style="8" customWidth="1"/>
    <col min="3" max="3" width="30.5" style="8" customWidth="1"/>
    <col min="4" max="7" width="6.5" style="9" customWidth="1"/>
    <col min="8" max="8" width="19.875" style="9" customWidth="1"/>
    <col min="9" max="9" width="2.875" style="9" hidden="1" customWidth="1"/>
    <col min="10" max="10" width="2.875" style="8" hidden="1" customWidth="1"/>
    <col min="11" max="11" width="3.25" style="8" hidden="1" customWidth="1"/>
    <col min="12" max="21" width="2.875" style="8" hidden="1" customWidth="1"/>
    <col min="22" max="56" width="2.875" style="8" customWidth="1"/>
    <col min="57" max="135" width="9" style="8"/>
    <col min="136" max="136" width="4.125" style="8" customWidth="1"/>
    <col min="137" max="137" width="40.875" style="8" customWidth="1"/>
    <col min="138" max="138" width="3.375" style="8" customWidth="1"/>
    <col min="139" max="146" width="3.625" style="8" customWidth="1"/>
    <col min="147" max="147" width="3.375" style="8" customWidth="1"/>
    <col min="148" max="148" width="3.625" style="8" customWidth="1"/>
    <col min="149" max="149" width="3.75" style="8" customWidth="1"/>
    <col min="150" max="189" width="3.625" style="8" customWidth="1"/>
    <col min="190" max="391" width="9" style="8"/>
    <col min="392" max="392" width="4.125" style="8" customWidth="1"/>
    <col min="393" max="393" width="40.875" style="8" customWidth="1"/>
    <col min="394" max="394" width="3.375" style="8" customWidth="1"/>
    <col min="395" max="402" width="3.625" style="8" customWidth="1"/>
    <col min="403" max="403" width="3.375" style="8" customWidth="1"/>
    <col min="404" max="404" width="3.625" style="8" customWidth="1"/>
    <col min="405" max="405" width="3.75" style="8" customWidth="1"/>
    <col min="406" max="445" width="3.625" style="8" customWidth="1"/>
    <col min="446" max="647" width="9" style="8"/>
    <col min="648" max="648" width="4.125" style="8" customWidth="1"/>
    <col min="649" max="649" width="40.875" style="8" customWidth="1"/>
    <col min="650" max="650" width="3.375" style="8" customWidth="1"/>
    <col min="651" max="658" width="3.625" style="8" customWidth="1"/>
    <col min="659" max="659" width="3.375" style="8" customWidth="1"/>
    <col min="660" max="660" width="3.625" style="8" customWidth="1"/>
    <col min="661" max="661" width="3.75" style="8" customWidth="1"/>
    <col min="662" max="701" width="3.625" style="8" customWidth="1"/>
    <col min="702" max="903" width="9" style="8"/>
    <col min="904" max="904" width="4.125" style="8" customWidth="1"/>
    <col min="905" max="905" width="40.875" style="8" customWidth="1"/>
    <col min="906" max="906" width="3.375" style="8" customWidth="1"/>
    <col min="907" max="914" width="3.625" style="8" customWidth="1"/>
    <col min="915" max="915" width="3.375" style="8" customWidth="1"/>
    <col min="916" max="916" width="3.625" style="8" customWidth="1"/>
    <col min="917" max="917" width="3.75" style="8" customWidth="1"/>
    <col min="918" max="957" width="3.625" style="8" customWidth="1"/>
    <col min="958" max="1159" width="9" style="8"/>
    <col min="1160" max="1160" width="4.125" style="8" customWidth="1"/>
    <col min="1161" max="1161" width="40.875" style="8" customWidth="1"/>
    <col min="1162" max="1162" width="3.375" style="8" customWidth="1"/>
    <col min="1163" max="1170" width="3.625" style="8" customWidth="1"/>
    <col min="1171" max="1171" width="3.375" style="8" customWidth="1"/>
    <col min="1172" max="1172" width="3.625" style="8" customWidth="1"/>
    <col min="1173" max="1173" width="3.75" style="8" customWidth="1"/>
    <col min="1174" max="1213" width="3.625" style="8" customWidth="1"/>
    <col min="1214" max="1415" width="9" style="8"/>
    <col min="1416" max="1416" width="4.125" style="8" customWidth="1"/>
    <col min="1417" max="1417" width="40.875" style="8" customWidth="1"/>
    <col min="1418" max="1418" width="3.375" style="8" customWidth="1"/>
    <col min="1419" max="1426" width="3.625" style="8" customWidth="1"/>
    <col min="1427" max="1427" width="3.375" style="8" customWidth="1"/>
    <col min="1428" max="1428" width="3.625" style="8" customWidth="1"/>
    <col min="1429" max="1429" width="3.75" style="8" customWidth="1"/>
    <col min="1430" max="1469" width="3.625" style="8" customWidth="1"/>
    <col min="1470" max="1671" width="9" style="8"/>
    <col min="1672" max="1672" width="4.125" style="8" customWidth="1"/>
    <col min="1673" max="1673" width="40.875" style="8" customWidth="1"/>
    <col min="1674" max="1674" width="3.375" style="8" customWidth="1"/>
    <col min="1675" max="1682" width="3.625" style="8" customWidth="1"/>
    <col min="1683" max="1683" width="3.375" style="8" customWidth="1"/>
    <col min="1684" max="1684" width="3.625" style="8" customWidth="1"/>
    <col min="1685" max="1685" width="3.75" style="8" customWidth="1"/>
    <col min="1686" max="1725" width="3.625" style="8" customWidth="1"/>
    <col min="1726" max="1927" width="9" style="8"/>
    <col min="1928" max="1928" width="4.125" style="8" customWidth="1"/>
    <col min="1929" max="1929" width="40.875" style="8" customWidth="1"/>
    <col min="1930" max="1930" width="3.375" style="8" customWidth="1"/>
    <col min="1931" max="1938" width="3.625" style="8" customWidth="1"/>
    <col min="1939" max="1939" width="3.375" style="8" customWidth="1"/>
    <col min="1940" max="1940" width="3.625" style="8" customWidth="1"/>
    <col min="1941" max="1941" width="3.75" style="8" customWidth="1"/>
    <col min="1942" max="1981" width="3.625" style="8" customWidth="1"/>
    <col min="1982" max="2183" width="9" style="8"/>
    <col min="2184" max="2184" width="4.125" style="8" customWidth="1"/>
    <col min="2185" max="2185" width="40.875" style="8" customWidth="1"/>
    <col min="2186" max="2186" width="3.375" style="8" customWidth="1"/>
    <col min="2187" max="2194" width="3.625" style="8" customWidth="1"/>
    <col min="2195" max="2195" width="3.375" style="8" customWidth="1"/>
    <col min="2196" max="2196" width="3.625" style="8" customWidth="1"/>
    <col min="2197" max="2197" width="3.75" style="8" customWidth="1"/>
    <col min="2198" max="2237" width="3.625" style="8" customWidth="1"/>
    <col min="2238" max="2439" width="9" style="8"/>
    <col min="2440" max="2440" width="4.125" style="8" customWidth="1"/>
    <col min="2441" max="2441" width="40.875" style="8" customWidth="1"/>
    <col min="2442" max="2442" width="3.375" style="8" customWidth="1"/>
    <col min="2443" max="2450" width="3.625" style="8" customWidth="1"/>
    <col min="2451" max="2451" width="3.375" style="8" customWidth="1"/>
    <col min="2452" max="2452" width="3.625" style="8" customWidth="1"/>
    <col min="2453" max="2453" width="3.75" style="8" customWidth="1"/>
    <col min="2454" max="2493" width="3.625" style="8" customWidth="1"/>
    <col min="2494" max="2695" width="9" style="8"/>
    <col min="2696" max="2696" width="4.125" style="8" customWidth="1"/>
    <col min="2697" max="2697" width="40.875" style="8" customWidth="1"/>
    <col min="2698" max="2698" width="3.375" style="8" customWidth="1"/>
    <col min="2699" max="2706" width="3.625" style="8" customWidth="1"/>
    <col min="2707" max="2707" width="3.375" style="8" customWidth="1"/>
    <col min="2708" max="2708" width="3.625" style="8" customWidth="1"/>
    <col min="2709" max="2709" width="3.75" style="8" customWidth="1"/>
    <col min="2710" max="2749" width="3.625" style="8" customWidth="1"/>
    <col min="2750" max="2951" width="9" style="8"/>
    <col min="2952" max="2952" width="4.125" style="8" customWidth="1"/>
    <col min="2953" max="2953" width="40.875" style="8" customWidth="1"/>
    <col min="2954" max="2954" width="3.375" style="8" customWidth="1"/>
    <col min="2955" max="2962" width="3.625" style="8" customWidth="1"/>
    <col min="2963" max="2963" width="3.375" style="8" customWidth="1"/>
    <col min="2964" max="2964" width="3.625" style="8" customWidth="1"/>
    <col min="2965" max="2965" width="3.75" style="8" customWidth="1"/>
    <col min="2966" max="3005" width="3.625" style="8" customWidth="1"/>
    <col min="3006" max="3207" width="9" style="8"/>
    <col min="3208" max="3208" width="4.125" style="8" customWidth="1"/>
    <col min="3209" max="3209" width="40.875" style="8" customWidth="1"/>
    <col min="3210" max="3210" width="3.375" style="8" customWidth="1"/>
    <col min="3211" max="3218" width="3.625" style="8" customWidth="1"/>
    <col min="3219" max="3219" width="3.375" style="8" customWidth="1"/>
    <col min="3220" max="3220" width="3.625" style="8" customWidth="1"/>
    <col min="3221" max="3221" width="3.75" style="8" customWidth="1"/>
    <col min="3222" max="3261" width="3.625" style="8" customWidth="1"/>
    <col min="3262" max="3463" width="9" style="8"/>
    <col min="3464" max="3464" width="4.125" style="8" customWidth="1"/>
    <col min="3465" max="3465" width="40.875" style="8" customWidth="1"/>
    <col min="3466" max="3466" width="3.375" style="8" customWidth="1"/>
    <col min="3467" max="3474" width="3.625" style="8" customWidth="1"/>
    <col min="3475" max="3475" width="3.375" style="8" customWidth="1"/>
    <col min="3476" max="3476" width="3.625" style="8" customWidth="1"/>
    <col min="3477" max="3477" width="3.75" style="8" customWidth="1"/>
    <col min="3478" max="3517" width="3.625" style="8" customWidth="1"/>
    <col min="3518" max="3719" width="9" style="8"/>
    <col min="3720" max="3720" width="4.125" style="8" customWidth="1"/>
    <col min="3721" max="3721" width="40.875" style="8" customWidth="1"/>
    <col min="3722" max="3722" width="3.375" style="8" customWidth="1"/>
    <col min="3723" max="3730" width="3.625" style="8" customWidth="1"/>
    <col min="3731" max="3731" width="3.375" style="8" customWidth="1"/>
    <col min="3732" max="3732" width="3.625" style="8" customWidth="1"/>
    <col min="3733" max="3733" width="3.75" style="8" customWidth="1"/>
    <col min="3734" max="3773" width="3.625" style="8" customWidth="1"/>
    <col min="3774" max="3975" width="9" style="8"/>
    <col min="3976" max="3976" width="4.125" style="8" customWidth="1"/>
    <col min="3977" max="3977" width="40.875" style="8" customWidth="1"/>
    <col min="3978" max="3978" width="3.375" style="8" customWidth="1"/>
    <col min="3979" max="3986" width="3.625" style="8" customWidth="1"/>
    <col min="3987" max="3987" width="3.375" style="8" customWidth="1"/>
    <col min="3988" max="3988" width="3.625" style="8" customWidth="1"/>
    <col min="3989" max="3989" width="3.75" style="8" customWidth="1"/>
    <col min="3990" max="4029" width="3.625" style="8" customWidth="1"/>
    <col min="4030" max="4231" width="9" style="8"/>
    <col min="4232" max="4232" width="4.125" style="8" customWidth="1"/>
    <col min="4233" max="4233" width="40.875" style="8" customWidth="1"/>
    <col min="4234" max="4234" width="3.375" style="8" customWidth="1"/>
    <col min="4235" max="4242" width="3.625" style="8" customWidth="1"/>
    <col min="4243" max="4243" width="3.375" style="8" customWidth="1"/>
    <col min="4244" max="4244" width="3.625" style="8" customWidth="1"/>
    <col min="4245" max="4245" width="3.75" style="8" customWidth="1"/>
    <col min="4246" max="4285" width="3.625" style="8" customWidth="1"/>
    <col min="4286" max="4487" width="9" style="8"/>
    <col min="4488" max="4488" width="4.125" style="8" customWidth="1"/>
    <col min="4489" max="4489" width="40.875" style="8" customWidth="1"/>
    <col min="4490" max="4490" width="3.375" style="8" customWidth="1"/>
    <col min="4491" max="4498" width="3.625" style="8" customWidth="1"/>
    <col min="4499" max="4499" width="3.375" style="8" customWidth="1"/>
    <col min="4500" max="4500" width="3.625" style="8" customWidth="1"/>
    <col min="4501" max="4501" width="3.75" style="8" customWidth="1"/>
    <col min="4502" max="4541" width="3.625" style="8" customWidth="1"/>
    <col min="4542" max="4743" width="9" style="8"/>
    <col min="4744" max="4744" width="4.125" style="8" customWidth="1"/>
    <col min="4745" max="4745" width="40.875" style="8" customWidth="1"/>
    <col min="4746" max="4746" width="3.375" style="8" customWidth="1"/>
    <col min="4747" max="4754" width="3.625" style="8" customWidth="1"/>
    <col min="4755" max="4755" width="3.375" style="8" customWidth="1"/>
    <col min="4756" max="4756" width="3.625" style="8" customWidth="1"/>
    <col min="4757" max="4757" width="3.75" style="8" customWidth="1"/>
    <col min="4758" max="4797" width="3.625" style="8" customWidth="1"/>
    <col min="4798" max="4999" width="9" style="8"/>
    <col min="5000" max="5000" width="4.125" style="8" customWidth="1"/>
    <col min="5001" max="5001" width="40.875" style="8" customWidth="1"/>
    <col min="5002" max="5002" width="3.375" style="8" customWidth="1"/>
    <col min="5003" max="5010" width="3.625" style="8" customWidth="1"/>
    <col min="5011" max="5011" width="3.375" style="8" customWidth="1"/>
    <col min="5012" max="5012" width="3.625" style="8" customWidth="1"/>
    <col min="5013" max="5013" width="3.75" style="8" customWidth="1"/>
    <col min="5014" max="5053" width="3.625" style="8" customWidth="1"/>
    <col min="5054" max="5255" width="9" style="8"/>
    <col min="5256" max="5256" width="4.125" style="8" customWidth="1"/>
    <col min="5257" max="5257" width="40.875" style="8" customWidth="1"/>
    <col min="5258" max="5258" width="3.375" style="8" customWidth="1"/>
    <col min="5259" max="5266" width="3.625" style="8" customWidth="1"/>
    <col min="5267" max="5267" width="3.375" style="8" customWidth="1"/>
    <col min="5268" max="5268" width="3.625" style="8" customWidth="1"/>
    <col min="5269" max="5269" width="3.75" style="8" customWidth="1"/>
    <col min="5270" max="5309" width="3.625" style="8" customWidth="1"/>
    <col min="5310" max="5511" width="9" style="8"/>
    <col min="5512" max="5512" width="4.125" style="8" customWidth="1"/>
    <col min="5513" max="5513" width="40.875" style="8" customWidth="1"/>
    <col min="5514" max="5514" width="3.375" style="8" customWidth="1"/>
    <col min="5515" max="5522" width="3.625" style="8" customWidth="1"/>
    <col min="5523" max="5523" width="3.375" style="8" customWidth="1"/>
    <col min="5524" max="5524" width="3.625" style="8" customWidth="1"/>
    <col min="5525" max="5525" width="3.75" style="8" customWidth="1"/>
    <col min="5526" max="5565" width="3.625" style="8" customWidth="1"/>
    <col min="5566" max="5767" width="9" style="8"/>
    <col min="5768" max="5768" width="4.125" style="8" customWidth="1"/>
    <col min="5769" max="5769" width="40.875" style="8" customWidth="1"/>
    <col min="5770" max="5770" width="3.375" style="8" customWidth="1"/>
    <col min="5771" max="5778" width="3.625" style="8" customWidth="1"/>
    <col min="5779" max="5779" width="3.375" style="8" customWidth="1"/>
    <col min="5780" max="5780" width="3.625" style="8" customWidth="1"/>
    <col min="5781" max="5781" width="3.75" style="8" customWidth="1"/>
    <col min="5782" max="5821" width="3.625" style="8" customWidth="1"/>
    <col min="5822" max="6023" width="9" style="8"/>
    <col min="6024" max="6024" width="4.125" style="8" customWidth="1"/>
    <col min="6025" max="6025" width="40.875" style="8" customWidth="1"/>
    <col min="6026" max="6026" width="3.375" style="8" customWidth="1"/>
    <col min="6027" max="6034" width="3.625" style="8" customWidth="1"/>
    <col min="6035" max="6035" width="3.375" style="8" customWidth="1"/>
    <col min="6036" max="6036" width="3.625" style="8" customWidth="1"/>
    <col min="6037" max="6037" width="3.75" style="8" customWidth="1"/>
    <col min="6038" max="6077" width="3.625" style="8" customWidth="1"/>
    <col min="6078" max="6279" width="9" style="8"/>
    <col min="6280" max="6280" width="4.125" style="8" customWidth="1"/>
    <col min="6281" max="6281" width="40.875" style="8" customWidth="1"/>
    <col min="6282" max="6282" width="3.375" style="8" customWidth="1"/>
    <col min="6283" max="6290" width="3.625" style="8" customWidth="1"/>
    <col min="6291" max="6291" width="3.375" style="8" customWidth="1"/>
    <col min="6292" max="6292" width="3.625" style="8" customWidth="1"/>
    <col min="6293" max="6293" width="3.75" style="8" customWidth="1"/>
    <col min="6294" max="6333" width="3.625" style="8" customWidth="1"/>
    <col min="6334" max="6535" width="9" style="8"/>
    <col min="6536" max="6536" width="4.125" style="8" customWidth="1"/>
    <col min="6537" max="6537" width="40.875" style="8" customWidth="1"/>
    <col min="6538" max="6538" width="3.375" style="8" customWidth="1"/>
    <col min="6539" max="6546" width="3.625" style="8" customWidth="1"/>
    <col min="6547" max="6547" width="3.375" style="8" customWidth="1"/>
    <col min="6548" max="6548" width="3.625" style="8" customWidth="1"/>
    <col min="6549" max="6549" width="3.75" style="8" customWidth="1"/>
    <col min="6550" max="6589" width="3.625" style="8" customWidth="1"/>
    <col min="6590" max="6791" width="9" style="8"/>
    <col min="6792" max="6792" width="4.125" style="8" customWidth="1"/>
    <col min="6793" max="6793" width="40.875" style="8" customWidth="1"/>
    <col min="6794" max="6794" width="3.375" style="8" customWidth="1"/>
    <col min="6795" max="6802" width="3.625" style="8" customWidth="1"/>
    <col min="6803" max="6803" width="3.375" style="8" customWidth="1"/>
    <col min="6804" max="6804" width="3.625" style="8" customWidth="1"/>
    <col min="6805" max="6805" width="3.75" style="8" customWidth="1"/>
    <col min="6806" max="6845" width="3.625" style="8" customWidth="1"/>
    <col min="6846" max="7047" width="9" style="8"/>
    <col min="7048" max="7048" width="4.125" style="8" customWidth="1"/>
    <col min="7049" max="7049" width="40.875" style="8" customWidth="1"/>
    <col min="7050" max="7050" width="3.375" style="8" customWidth="1"/>
    <col min="7051" max="7058" width="3.625" style="8" customWidth="1"/>
    <col min="7059" max="7059" width="3.375" style="8" customWidth="1"/>
    <col min="7060" max="7060" width="3.625" style="8" customWidth="1"/>
    <col min="7061" max="7061" width="3.75" style="8" customWidth="1"/>
    <col min="7062" max="7101" width="3.625" style="8" customWidth="1"/>
    <col min="7102" max="7303" width="9" style="8"/>
    <col min="7304" max="7304" width="4.125" style="8" customWidth="1"/>
    <col min="7305" max="7305" width="40.875" style="8" customWidth="1"/>
    <col min="7306" max="7306" width="3.375" style="8" customWidth="1"/>
    <col min="7307" max="7314" width="3.625" style="8" customWidth="1"/>
    <col min="7315" max="7315" width="3.375" style="8" customWidth="1"/>
    <col min="7316" max="7316" width="3.625" style="8" customWidth="1"/>
    <col min="7317" max="7317" width="3.75" style="8" customWidth="1"/>
    <col min="7318" max="7357" width="3.625" style="8" customWidth="1"/>
    <col min="7358" max="7559" width="9" style="8"/>
    <col min="7560" max="7560" width="4.125" style="8" customWidth="1"/>
    <col min="7561" max="7561" width="40.875" style="8" customWidth="1"/>
    <col min="7562" max="7562" width="3.375" style="8" customWidth="1"/>
    <col min="7563" max="7570" width="3.625" style="8" customWidth="1"/>
    <col min="7571" max="7571" width="3.375" style="8" customWidth="1"/>
    <col min="7572" max="7572" width="3.625" style="8" customWidth="1"/>
    <col min="7573" max="7573" width="3.75" style="8" customWidth="1"/>
    <col min="7574" max="7613" width="3.625" style="8" customWidth="1"/>
    <col min="7614" max="7815" width="9" style="8"/>
    <col min="7816" max="7816" width="4.125" style="8" customWidth="1"/>
    <col min="7817" max="7817" width="40.875" style="8" customWidth="1"/>
    <col min="7818" max="7818" width="3.375" style="8" customWidth="1"/>
    <col min="7819" max="7826" width="3.625" style="8" customWidth="1"/>
    <col min="7827" max="7827" width="3.375" style="8" customWidth="1"/>
    <col min="7828" max="7828" width="3.625" style="8" customWidth="1"/>
    <col min="7829" max="7829" width="3.75" style="8" customWidth="1"/>
    <col min="7830" max="7869" width="3.625" style="8" customWidth="1"/>
    <col min="7870" max="8071" width="9" style="8"/>
    <col min="8072" max="8072" width="4.125" style="8" customWidth="1"/>
    <col min="8073" max="8073" width="40.875" style="8" customWidth="1"/>
    <col min="8074" max="8074" width="3.375" style="8" customWidth="1"/>
    <col min="8075" max="8082" width="3.625" style="8" customWidth="1"/>
    <col min="8083" max="8083" width="3.375" style="8" customWidth="1"/>
    <col min="8084" max="8084" width="3.625" style="8" customWidth="1"/>
    <col min="8085" max="8085" width="3.75" style="8" customWidth="1"/>
    <col min="8086" max="8125" width="3.625" style="8" customWidth="1"/>
    <col min="8126" max="8327" width="9" style="8"/>
    <col min="8328" max="8328" width="4.125" style="8" customWidth="1"/>
    <col min="8329" max="8329" width="40.875" style="8" customWidth="1"/>
    <col min="8330" max="8330" width="3.375" style="8" customWidth="1"/>
    <col min="8331" max="8338" width="3.625" style="8" customWidth="1"/>
    <col min="8339" max="8339" width="3.375" style="8" customWidth="1"/>
    <col min="8340" max="8340" width="3.625" style="8" customWidth="1"/>
    <col min="8341" max="8341" width="3.75" style="8" customWidth="1"/>
    <col min="8342" max="8381" width="3.625" style="8" customWidth="1"/>
    <col min="8382" max="8583" width="9" style="8"/>
    <col min="8584" max="8584" width="4.125" style="8" customWidth="1"/>
    <col min="8585" max="8585" width="40.875" style="8" customWidth="1"/>
    <col min="8586" max="8586" width="3.375" style="8" customWidth="1"/>
    <col min="8587" max="8594" width="3.625" style="8" customWidth="1"/>
    <col min="8595" max="8595" width="3.375" style="8" customWidth="1"/>
    <col min="8596" max="8596" width="3.625" style="8" customWidth="1"/>
    <col min="8597" max="8597" width="3.75" style="8" customWidth="1"/>
    <col min="8598" max="8637" width="3.625" style="8" customWidth="1"/>
    <col min="8638" max="8839" width="9" style="8"/>
    <col min="8840" max="8840" width="4.125" style="8" customWidth="1"/>
    <col min="8841" max="8841" width="40.875" style="8" customWidth="1"/>
    <col min="8842" max="8842" width="3.375" style="8" customWidth="1"/>
    <col min="8843" max="8850" width="3.625" style="8" customWidth="1"/>
    <col min="8851" max="8851" width="3.375" style="8" customWidth="1"/>
    <col min="8852" max="8852" width="3.625" style="8" customWidth="1"/>
    <col min="8853" max="8853" width="3.75" style="8" customWidth="1"/>
    <col min="8854" max="8893" width="3.625" style="8" customWidth="1"/>
    <col min="8894" max="9095" width="9" style="8"/>
    <col min="9096" max="9096" width="4.125" style="8" customWidth="1"/>
    <col min="9097" max="9097" width="40.875" style="8" customWidth="1"/>
    <col min="9098" max="9098" width="3.375" style="8" customWidth="1"/>
    <col min="9099" max="9106" width="3.625" style="8" customWidth="1"/>
    <col min="9107" max="9107" width="3.375" style="8" customWidth="1"/>
    <col min="9108" max="9108" width="3.625" style="8" customWidth="1"/>
    <col min="9109" max="9109" width="3.75" style="8" customWidth="1"/>
    <col min="9110" max="9149" width="3.625" style="8" customWidth="1"/>
    <col min="9150" max="9351" width="9" style="8"/>
    <col min="9352" max="9352" width="4.125" style="8" customWidth="1"/>
    <col min="9353" max="9353" width="40.875" style="8" customWidth="1"/>
    <col min="9354" max="9354" width="3.375" style="8" customWidth="1"/>
    <col min="9355" max="9362" width="3.625" style="8" customWidth="1"/>
    <col min="9363" max="9363" width="3.375" style="8" customWidth="1"/>
    <col min="9364" max="9364" width="3.625" style="8" customWidth="1"/>
    <col min="9365" max="9365" width="3.75" style="8" customWidth="1"/>
    <col min="9366" max="9405" width="3.625" style="8" customWidth="1"/>
    <col min="9406" max="9607" width="9" style="8"/>
    <col min="9608" max="9608" width="4.125" style="8" customWidth="1"/>
    <col min="9609" max="9609" width="40.875" style="8" customWidth="1"/>
    <col min="9610" max="9610" width="3.375" style="8" customWidth="1"/>
    <col min="9611" max="9618" width="3.625" style="8" customWidth="1"/>
    <col min="9619" max="9619" width="3.375" style="8" customWidth="1"/>
    <col min="9620" max="9620" width="3.625" style="8" customWidth="1"/>
    <col min="9621" max="9621" width="3.75" style="8" customWidth="1"/>
    <col min="9622" max="9661" width="3.625" style="8" customWidth="1"/>
    <col min="9662" max="9863" width="9" style="8"/>
    <col min="9864" max="9864" width="4.125" style="8" customWidth="1"/>
    <col min="9865" max="9865" width="40.875" style="8" customWidth="1"/>
    <col min="9866" max="9866" width="3.375" style="8" customWidth="1"/>
    <col min="9867" max="9874" width="3.625" style="8" customWidth="1"/>
    <col min="9875" max="9875" width="3.375" style="8" customWidth="1"/>
    <col min="9876" max="9876" width="3.625" style="8" customWidth="1"/>
    <col min="9877" max="9877" width="3.75" style="8" customWidth="1"/>
    <col min="9878" max="9917" width="3.625" style="8" customWidth="1"/>
    <col min="9918" max="10119" width="9" style="8"/>
    <col min="10120" max="10120" width="4.125" style="8" customWidth="1"/>
    <col min="10121" max="10121" width="40.875" style="8" customWidth="1"/>
    <col min="10122" max="10122" width="3.375" style="8" customWidth="1"/>
    <col min="10123" max="10130" width="3.625" style="8" customWidth="1"/>
    <col min="10131" max="10131" width="3.375" style="8" customWidth="1"/>
    <col min="10132" max="10132" width="3.625" style="8" customWidth="1"/>
    <col min="10133" max="10133" width="3.75" style="8" customWidth="1"/>
    <col min="10134" max="10173" width="3.625" style="8" customWidth="1"/>
    <col min="10174" max="10375" width="9" style="8"/>
    <col min="10376" max="10376" width="4.125" style="8" customWidth="1"/>
    <col min="10377" max="10377" width="40.875" style="8" customWidth="1"/>
    <col min="10378" max="10378" width="3.375" style="8" customWidth="1"/>
    <col min="10379" max="10386" width="3.625" style="8" customWidth="1"/>
    <col min="10387" max="10387" width="3.375" style="8" customWidth="1"/>
    <col min="10388" max="10388" width="3.625" style="8" customWidth="1"/>
    <col min="10389" max="10389" width="3.75" style="8" customWidth="1"/>
    <col min="10390" max="10429" width="3.625" style="8" customWidth="1"/>
    <col min="10430" max="10631" width="9" style="8"/>
    <col min="10632" max="10632" width="4.125" style="8" customWidth="1"/>
    <col min="10633" max="10633" width="40.875" style="8" customWidth="1"/>
    <col min="10634" max="10634" width="3.375" style="8" customWidth="1"/>
    <col min="10635" max="10642" width="3.625" style="8" customWidth="1"/>
    <col min="10643" max="10643" width="3.375" style="8" customWidth="1"/>
    <col min="10644" max="10644" width="3.625" style="8" customWidth="1"/>
    <col min="10645" max="10645" width="3.75" style="8" customWidth="1"/>
    <col min="10646" max="10685" width="3.625" style="8" customWidth="1"/>
    <col min="10686" max="10887" width="9" style="8"/>
    <col min="10888" max="10888" width="4.125" style="8" customWidth="1"/>
    <col min="10889" max="10889" width="40.875" style="8" customWidth="1"/>
    <col min="10890" max="10890" width="3.375" style="8" customWidth="1"/>
    <col min="10891" max="10898" width="3.625" style="8" customWidth="1"/>
    <col min="10899" max="10899" width="3.375" style="8" customWidth="1"/>
    <col min="10900" max="10900" width="3.625" style="8" customWidth="1"/>
    <col min="10901" max="10901" width="3.75" style="8" customWidth="1"/>
    <col min="10902" max="10941" width="3.625" style="8" customWidth="1"/>
    <col min="10942" max="11143" width="9" style="8"/>
    <col min="11144" max="11144" width="4.125" style="8" customWidth="1"/>
    <col min="11145" max="11145" width="40.875" style="8" customWidth="1"/>
    <col min="11146" max="11146" width="3.375" style="8" customWidth="1"/>
    <col min="11147" max="11154" width="3.625" style="8" customWidth="1"/>
    <col min="11155" max="11155" width="3.375" style="8" customWidth="1"/>
    <col min="11156" max="11156" width="3.625" style="8" customWidth="1"/>
    <col min="11157" max="11157" width="3.75" style="8" customWidth="1"/>
    <col min="11158" max="11197" width="3.625" style="8" customWidth="1"/>
    <col min="11198" max="11399" width="9" style="8"/>
    <col min="11400" max="11400" width="4.125" style="8" customWidth="1"/>
    <col min="11401" max="11401" width="40.875" style="8" customWidth="1"/>
    <col min="11402" max="11402" width="3.375" style="8" customWidth="1"/>
    <col min="11403" max="11410" width="3.625" style="8" customWidth="1"/>
    <col min="11411" max="11411" width="3.375" style="8" customWidth="1"/>
    <col min="11412" max="11412" width="3.625" style="8" customWidth="1"/>
    <col min="11413" max="11413" width="3.75" style="8" customWidth="1"/>
    <col min="11414" max="11453" width="3.625" style="8" customWidth="1"/>
    <col min="11454" max="11655" width="9" style="8"/>
    <col min="11656" max="11656" width="4.125" style="8" customWidth="1"/>
    <col min="11657" max="11657" width="40.875" style="8" customWidth="1"/>
    <col min="11658" max="11658" width="3.375" style="8" customWidth="1"/>
    <col min="11659" max="11666" width="3.625" style="8" customWidth="1"/>
    <col min="11667" max="11667" width="3.375" style="8" customWidth="1"/>
    <col min="11668" max="11668" width="3.625" style="8" customWidth="1"/>
    <col min="11669" max="11669" width="3.75" style="8" customWidth="1"/>
    <col min="11670" max="11709" width="3.625" style="8" customWidth="1"/>
    <col min="11710" max="11911" width="9" style="8"/>
    <col min="11912" max="11912" width="4.125" style="8" customWidth="1"/>
    <col min="11913" max="11913" width="40.875" style="8" customWidth="1"/>
    <col min="11914" max="11914" width="3.375" style="8" customWidth="1"/>
    <col min="11915" max="11922" width="3.625" style="8" customWidth="1"/>
    <col min="11923" max="11923" width="3.375" style="8" customWidth="1"/>
    <col min="11924" max="11924" width="3.625" style="8" customWidth="1"/>
    <col min="11925" max="11925" width="3.75" style="8" customWidth="1"/>
    <col min="11926" max="11965" width="3.625" style="8" customWidth="1"/>
    <col min="11966" max="12167" width="9" style="8"/>
    <col min="12168" max="12168" width="4.125" style="8" customWidth="1"/>
    <col min="12169" max="12169" width="40.875" style="8" customWidth="1"/>
    <col min="12170" max="12170" width="3.375" style="8" customWidth="1"/>
    <col min="12171" max="12178" width="3.625" style="8" customWidth="1"/>
    <col min="12179" max="12179" width="3.375" style="8" customWidth="1"/>
    <col min="12180" max="12180" width="3.625" style="8" customWidth="1"/>
    <col min="12181" max="12181" width="3.75" style="8" customWidth="1"/>
    <col min="12182" max="12221" width="3.625" style="8" customWidth="1"/>
    <col min="12222" max="12423" width="9" style="8"/>
    <col min="12424" max="12424" width="4.125" style="8" customWidth="1"/>
    <col min="12425" max="12425" width="40.875" style="8" customWidth="1"/>
    <col min="12426" max="12426" width="3.375" style="8" customWidth="1"/>
    <col min="12427" max="12434" width="3.625" style="8" customWidth="1"/>
    <col min="12435" max="12435" width="3.375" style="8" customWidth="1"/>
    <col min="12436" max="12436" width="3.625" style="8" customWidth="1"/>
    <col min="12437" max="12437" width="3.75" style="8" customWidth="1"/>
    <col min="12438" max="12477" width="3.625" style="8" customWidth="1"/>
    <col min="12478" max="12679" width="9" style="8"/>
    <col min="12680" max="12680" width="4.125" style="8" customWidth="1"/>
    <col min="12681" max="12681" width="40.875" style="8" customWidth="1"/>
    <col min="12682" max="12682" width="3.375" style="8" customWidth="1"/>
    <col min="12683" max="12690" width="3.625" style="8" customWidth="1"/>
    <col min="12691" max="12691" width="3.375" style="8" customWidth="1"/>
    <col min="12692" max="12692" width="3.625" style="8" customWidth="1"/>
    <col min="12693" max="12693" width="3.75" style="8" customWidth="1"/>
    <col min="12694" max="12733" width="3.625" style="8" customWidth="1"/>
    <col min="12734" max="12935" width="9" style="8"/>
    <col min="12936" max="12936" width="4.125" style="8" customWidth="1"/>
    <col min="12937" max="12937" width="40.875" style="8" customWidth="1"/>
    <col min="12938" max="12938" width="3.375" style="8" customWidth="1"/>
    <col min="12939" max="12946" width="3.625" style="8" customWidth="1"/>
    <col min="12947" max="12947" width="3.375" style="8" customWidth="1"/>
    <col min="12948" max="12948" width="3.625" style="8" customWidth="1"/>
    <col min="12949" max="12949" width="3.75" style="8" customWidth="1"/>
    <col min="12950" max="12989" width="3.625" style="8" customWidth="1"/>
    <col min="12990" max="13191" width="9" style="8"/>
    <col min="13192" max="13192" width="4.125" style="8" customWidth="1"/>
    <col min="13193" max="13193" width="40.875" style="8" customWidth="1"/>
    <col min="13194" max="13194" width="3.375" style="8" customWidth="1"/>
    <col min="13195" max="13202" width="3.625" style="8" customWidth="1"/>
    <col min="13203" max="13203" width="3.375" style="8" customWidth="1"/>
    <col min="13204" max="13204" width="3.625" style="8" customWidth="1"/>
    <col min="13205" max="13205" width="3.75" style="8" customWidth="1"/>
    <col min="13206" max="13245" width="3.625" style="8" customWidth="1"/>
    <col min="13246" max="13447" width="9" style="8"/>
    <col min="13448" max="13448" width="4.125" style="8" customWidth="1"/>
    <col min="13449" max="13449" width="40.875" style="8" customWidth="1"/>
    <col min="13450" max="13450" width="3.375" style="8" customWidth="1"/>
    <col min="13451" max="13458" width="3.625" style="8" customWidth="1"/>
    <col min="13459" max="13459" width="3.375" style="8" customWidth="1"/>
    <col min="13460" max="13460" width="3.625" style="8" customWidth="1"/>
    <col min="13461" max="13461" width="3.75" style="8" customWidth="1"/>
    <col min="13462" max="13501" width="3.625" style="8" customWidth="1"/>
    <col min="13502" max="13703" width="9" style="8"/>
    <col min="13704" max="13704" width="4.125" style="8" customWidth="1"/>
    <col min="13705" max="13705" width="40.875" style="8" customWidth="1"/>
    <col min="13706" max="13706" width="3.375" style="8" customWidth="1"/>
    <col min="13707" max="13714" width="3.625" style="8" customWidth="1"/>
    <col min="13715" max="13715" width="3.375" style="8" customWidth="1"/>
    <col min="13716" max="13716" width="3.625" style="8" customWidth="1"/>
    <col min="13717" max="13717" width="3.75" style="8" customWidth="1"/>
    <col min="13718" max="13757" width="3.625" style="8" customWidth="1"/>
    <col min="13758" max="13959" width="9" style="8"/>
    <col min="13960" max="13960" width="4.125" style="8" customWidth="1"/>
    <col min="13961" max="13961" width="40.875" style="8" customWidth="1"/>
    <col min="13962" max="13962" width="3.375" style="8" customWidth="1"/>
    <col min="13963" max="13970" width="3.625" style="8" customWidth="1"/>
    <col min="13971" max="13971" width="3.375" style="8" customWidth="1"/>
    <col min="13972" max="13972" width="3.625" style="8" customWidth="1"/>
    <col min="13973" max="13973" width="3.75" style="8" customWidth="1"/>
    <col min="13974" max="14013" width="3.625" style="8" customWidth="1"/>
    <col min="14014" max="14215" width="9" style="8"/>
    <col min="14216" max="14216" width="4.125" style="8" customWidth="1"/>
    <col min="14217" max="14217" width="40.875" style="8" customWidth="1"/>
    <col min="14218" max="14218" width="3.375" style="8" customWidth="1"/>
    <col min="14219" max="14226" width="3.625" style="8" customWidth="1"/>
    <col min="14227" max="14227" width="3.375" style="8" customWidth="1"/>
    <col min="14228" max="14228" width="3.625" style="8" customWidth="1"/>
    <col min="14229" max="14229" width="3.75" style="8" customWidth="1"/>
    <col min="14230" max="14269" width="3.625" style="8" customWidth="1"/>
    <col min="14270" max="14471" width="9" style="8"/>
    <col min="14472" max="14472" width="4.125" style="8" customWidth="1"/>
    <col min="14473" max="14473" width="40.875" style="8" customWidth="1"/>
    <col min="14474" max="14474" width="3.375" style="8" customWidth="1"/>
    <col min="14475" max="14482" width="3.625" style="8" customWidth="1"/>
    <col min="14483" max="14483" width="3.375" style="8" customWidth="1"/>
    <col min="14484" max="14484" width="3.625" style="8" customWidth="1"/>
    <col min="14485" max="14485" width="3.75" style="8" customWidth="1"/>
    <col min="14486" max="14525" width="3.625" style="8" customWidth="1"/>
    <col min="14526" max="14727" width="9" style="8"/>
    <col min="14728" max="14728" width="4.125" style="8" customWidth="1"/>
    <col min="14729" max="14729" width="40.875" style="8" customWidth="1"/>
    <col min="14730" max="14730" width="3.375" style="8" customWidth="1"/>
    <col min="14731" max="14738" width="3.625" style="8" customWidth="1"/>
    <col min="14739" max="14739" width="3.375" style="8" customWidth="1"/>
    <col min="14740" max="14740" width="3.625" style="8" customWidth="1"/>
    <col min="14741" max="14741" width="3.75" style="8" customWidth="1"/>
    <col min="14742" max="14781" width="3.625" style="8" customWidth="1"/>
    <col min="14782" max="14983" width="9" style="8"/>
    <col min="14984" max="14984" width="4.125" style="8" customWidth="1"/>
    <col min="14985" max="14985" width="40.875" style="8" customWidth="1"/>
    <col min="14986" max="14986" width="3.375" style="8" customWidth="1"/>
    <col min="14987" max="14994" width="3.625" style="8" customWidth="1"/>
    <col min="14995" max="14995" width="3.375" style="8" customWidth="1"/>
    <col min="14996" max="14996" width="3.625" style="8" customWidth="1"/>
    <col min="14997" max="14997" width="3.75" style="8" customWidth="1"/>
    <col min="14998" max="15037" width="3.625" style="8" customWidth="1"/>
    <col min="15038" max="15239" width="9" style="8"/>
    <col min="15240" max="15240" width="4.125" style="8" customWidth="1"/>
    <col min="15241" max="15241" width="40.875" style="8" customWidth="1"/>
    <col min="15242" max="15242" width="3.375" style="8" customWidth="1"/>
    <col min="15243" max="15250" width="3.625" style="8" customWidth="1"/>
    <col min="15251" max="15251" width="3.375" style="8" customWidth="1"/>
    <col min="15252" max="15252" width="3.625" style="8" customWidth="1"/>
    <col min="15253" max="15253" width="3.75" style="8" customWidth="1"/>
    <col min="15254" max="15293" width="3.625" style="8" customWidth="1"/>
    <col min="15294" max="15495" width="9" style="8"/>
    <col min="15496" max="15496" width="4.125" style="8" customWidth="1"/>
    <col min="15497" max="15497" width="40.875" style="8" customWidth="1"/>
    <col min="15498" max="15498" width="3.375" style="8" customWidth="1"/>
    <col min="15499" max="15506" width="3.625" style="8" customWidth="1"/>
    <col min="15507" max="15507" width="3.375" style="8" customWidth="1"/>
    <col min="15508" max="15508" width="3.625" style="8" customWidth="1"/>
    <col min="15509" max="15509" width="3.75" style="8" customWidth="1"/>
    <col min="15510" max="15549" width="3.625" style="8" customWidth="1"/>
    <col min="15550" max="15751" width="9" style="8"/>
    <col min="15752" max="15752" width="4.125" style="8" customWidth="1"/>
    <col min="15753" max="15753" width="40.875" style="8" customWidth="1"/>
    <col min="15754" max="15754" width="3.375" style="8" customWidth="1"/>
    <col min="15755" max="15762" width="3.625" style="8" customWidth="1"/>
    <col min="15763" max="15763" width="3.375" style="8" customWidth="1"/>
    <col min="15764" max="15764" width="3.625" style="8" customWidth="1"/>
    <col min="15765" max="15765" width="3.75" style="8" customWidth="1"/>
    <col min="15766" max="15805" width="3.625" style="8" customWidth="1"/>
    <col min="15806" max="16384" width="9" style="8"/>
  </cols>
  <sheetData>
    <row r="1" spans="1:56" ht="4.5" customHeight="1" x14ac:dyDescent="0.35"/>
    <row r="2" spans="1:56" s="5" customFormat="1" ht="15" customHeight="1" x14ac:dyDescent="0.35">
      <c r="A2" s="10"/>
      <c r="B2" s="796" t="s">
        <v>965</v>
      </c>
      <c r="C2" s="799" t="s">
        <v>966</v>
      </c>
      <c r="D2" s="802" t="s">
        <v>967</v>
      </c>
      <c r="E2" s="802" t="s">
        <v>968</v>
      </c>
      <c r="F2" s="802" t="s">
        <v>969</v>
      </c>
      <c r="G2" s="802" t="s">
        <v>970</v>
      </c>
      <c r="H2" s="805" t="s">
        <v>971</v>
      </c>
      <c r="I2" s="791" t="s">
        <v>972</v>
      </c>
      <c r="J2" s="792"/>
      <c r="K2" s="792"/>
      <c r="L2" s="793"/>
      <c r="M2" s="794" t="s">
        <v>973</v>
      </c>
      <c r="N2" s="792"/>
      <c r="O2" s="792"/>
      <c r="P2" s="793"/>
      <c r="Q2" s="794" t="s">
        <v>974</v>
      </c>
      <c r="R2" s="792"/>
      <c r="S2" s="792"/>
      <c r="T2" s="792"/>
      <c r="U2" s="793"/>
      <c r="V2" s="794" t="s">
        <v>975</v>
      </c>
      <c r="W2" s="792"/>
      <c r="X2" s="792"/>
      <c r="Y2" s="793"/>
      <c r="Z2" s="794" t="s">
        <v>976</v>
      </c>
      <c r="AA2" s="792"/>
      <c r="AB2" s="792"/>
      <c r="AC2" s="792"/>
      <c r="AD2" s="793"/>
      <c r="AE2" s="794" t="s">
        <v>977</v>
      </c>
      <c r="AF2" s="792"/>
      <c r="AG2" s="792"/>
      <c r="AH2" s="793"/>
      <c r="AI2" s="794" t="s">
        <v>978</v>
      </c>
      <c r="AJ2" s="792"/>
      <c r="AK2" s="792"/>
      <c r="AL2" s="793"/>
      <c r="AM2" s="794" t="s">
        <v>979</v>
      </c>
      <c r="AN2" s="792"/>
      <c r="AO2" s="792"/>
      <c r="AP2" s="792"/>
      <c r="AQ2" s="793"/>
      <c r="AR2" s="794" t="s">
        <v>980</v>
      </c>
      <c r="AS2" s="792"/>
      <c r="AT2" s="792"/>
      <c r="AU2" s="793"/>
      <c r="AV2" s="794" t="s">
        <v>981</v>
      </c>
      <c r="AW2" s="792"/>
      <c r="AX2" s="792"/>
      <c r="AY2" s="793"/>
      <c r="AZ2" s="794" t="s">
        <v>982</v>
      </c>
      <c r="BA2" s="792"/>
      <c r="BB2" s="792"/>
      <c r="BC2" s="792"/>
      <c r="BD2" s="795"/>
    </row>
    <row r="3" spans="1:56" s="5" customFormat="1" ht="30" customHeight="1" x14ac:dyDescent="0.35">
      <c r="B3" s="797"/>
      <c r="C3" s="800"/>
      <c r="D3" s="803"/>
      <c r="E3" s="803"/>
      <c r="F3" s="803"/>
      <c r="G3" s="803"/>
      <c r="H3" s="806"/>
      <c r="I3" s="22" t="s">
        <v>1057</v>
      </c>
      <c r="J3" s="22" t="s">
        <v>1058</v>
      </c>
      <c r="K3" s="22" t="s">
        <v>1059</v>
      </c>
      <c r="L3" s="22" t="s">
        <v>1060</v>
      </c>
      <c r="M3" s="22" t="s">
        <v>1061</v>
      </c>
      <c r="N3" s="22" t="s">
        <v>1062</v>
      </c>
      <c r="O3" s="22" t="s">
        <v>1063</v>
      </c>
      <c r="P3" s="22" t="s">
        <v>1064</v>
      </c>
      <c r="Q3" s="22" t="s">
        <v>1065</v>
      </c>
      <c r="R3" s="22" t="s">
        <v>1066</v>
      </c>
      <c r="S3" s="22" t="s">
        <v>1067</v>
      </c>
      <c r="T3" s="22" t="s">
        <v>1068</v>
      </c>
      <c r="U3" s="22" t="s">
        <v>1069</v>
      </c>
      <c r="V3" s="22" t="s">
        <v>1070</v>
      </c>
      <c r="W3" s="22" t="s">
        <v>1071</v>
      </c>
      <c r="X3" s="22" t="s">
        <v>1072</v>
      </c>
      <c r="Y3" s="22" t="s">
        <v>1073</v>
      </c>
      <c r="Z3" s="22" t="s">
        <v>1074</v>
      </c>
      <c r="AA3" s="22" t="s">
        <v>1075</v>
      </c>
      <c r="AB3" s="22" t="s">
        <v>1076</v>
      </c>
      <c r="AC3" s="22" t="s">
        <v>1077</v>
      </c>
      <c r="AD3" s="22" t="s">
        <v>1078</v>
      </c>
      <c r="AE3" s="22" t="s">
        <v>1079</v>
      </c>
      <c r="AF3" s="22" t="s">
        <v>1080</v>
      </c>
      <c r="AG3" s="22" t="s">
        <v>1081</v>
      </c>
      <c r="AH3" s="22" t="s">
        <v>1082</v>
      </c>
      <c r="AI3" s="22" t="s">
        <v>1083</v>
      </c>
      <c r="AJ3" s="22" t="s">
        <v>1084</v>
      </c>
      <c r="AK3" s="22" t="s">
        <v>1085</v>
      </c>
      <c r="AL3" s="22" t="s">
        <v>1086</v>
      </c>
      <c r="AM3" s="22" t="s">
        <v>1087</v>
      </c>
      <c r="AN3" s="22" t="s">
        <v>1088</v>
      </c>
      <c r="AO3" s="22" t="s">
        <v>1089</v>
      </c>
      <c r="AP3" s="22" t="s">
        <v>1090</v>
      </c>
      <c r="AQ3" s="22" t="s">
        <v>1091</v>
      </c>
      <c r="AR3" s="22" t="s">
        <v>1092</v>
      </c>
      <c r="AS3" s="22" t="s">
        <v>1093</v>
      </c>
      <c r="AT3" s="22" t="s">
        <v>1094</v>
      </c>
      <c r="AU3" s="22" t="s">
        <v>1095</v>
      </c>
      <c r="AV3" s="22" t="s">
        <v>1096</v>
      </c>
      <c r="AW3" s="22" t="s">
        <v>1097</v>
      </c>
      <c r="AX3" s="22" t="s">
        <v>1098</v>
      </c>
      <c r="AY3" s="22" t="s">
        <v>1099</v>
      </c>
      <c r="AZ3" s="22" t="s">
        <v>1100</v>
      </c>
      <c r="BA3" s="22" t="s">
        <v>1101</v>
      </c>
      <c r="BB3" s="22" t="s">
        <v>1102</v>
      </c>
      <c r="BC3" s="22" t="s">
        <v>1103</v>
      </c>
      <c r="BD3" s="33" t="s">
        <v>1104</v>
      </c>
    </row>
    <row r="4" spans="1:56" s="5" customFormat="1" ht="30" customHeight="1" x14ac:dyDescent="0.35">
      <c r="B4" s="797"/>
      <c r="C4" s="800"/>
      <c r="D4" s="803"/>
      <c r="E4" s="803"/>
      <c r="F4" s="803"/>
      <c r="G4" s="803"/>
      <c r="H4" s="806"/>
      <c r="I4" s="23">
        <v>42401</v>
      </c>
      <c r="J4" s="24">
        <v>42408</v>
      </c>
      <c r="K4" s="24">
        <v>42415</v>
      </c>
      <c r="L4" s="24">
        <v>42422</v>
      </c>
      <c r="M4" s="24">
        <v>42429</v>
      </c>
      <c r="N4" s="24">
        <v>42436</v>
      </c>
      <c r="O4" s="24">
        <v>42443</v>
      </c>
      <c r="P4" s="24">
        <v>42450</v>
      </c>
      <c r="Q4" s="24">
        <v>42457</v>
      </c>
      <c r="R4" s="24">
        <v>42464</v>
      </c>
      <c r="S4" s="24">
        <v>42471</v>
      </c>
      <c r="T4" s="24">
        <v>42478</v>
      </c>
      <c r="U4" s="24">
        <v>42485</v>
      </c>
      <c r="V4" s="24">
        <v>42492</v>
      </c>
      <c r="W4" s="24">
        <v>42499</v>
      </c>
      <c r="X4" s="24">
        <v>42506</v>
      </c>
      <c r="Y4" s="24">
        <v>42513</v>
      </c>
      <c r="Z4" s="24">
        <v>42520</v>
      </c>
      <c r="AA4" s="24">
        <v>42527</v>
      </c>
      <c r="AB4" s="24">
        <v>42534</v>
      </c>
      <c r="AC4" s="24">
        <v>42541</v>
      </c>
      <c r="AD4" s="24">
        <v>42548</v>
      </c>
      <c r="AE4" s="24">
        <v>42555</v>
      </c>
      <c r="AF4" s="24">
        <v>42562</v>
      </c>
      <c r="AG4" s="24">
        <v>42569</v>
      </c>
      <c r="AH4" s="24">
        <v>42576</v>
      </c>
      <c r="AI4" s="24">
        <v>42583</v>
      </c>
      <c r="AJ4" s="24">
        <v>42590</v>
      </c>
      <c r="AK4" s="24">
        <v>42597</v>
      </c>
      <c r="AL4" s="24">
        <v>42604</v>
      </c>
      <c r="AM4" s="24">
        <v>42611</v>
      </c>
      <c r="AN4" s="24">
        <v>42618</v>
      </c>
      <c r="AO4" s="24">
        <v>42625</v>
      </c>
      <c r="AP4" s="24">
        <v>42632</v>
      </c>
      <c r="AQ4" s="24">
        <v>42639</v>
      </c>
      <c r="AR4" s="24">
        <v>42646</v>
      </c>
      <c r="AS4" s="24">
        <v>42653</v>
      </c>
      <c r="AT4" s="24">
        <v>42660</v>
      </c>
      <c r="AU4" s="24">
        <v>42667</v>
      </c>
      <c r="AV4" s="24">
        <v>42674</v>
      </c>
      <c r="AW4" s="24">
        <v>42681</v>
      </c>
      <c r="AX4" s="24">
        <v>42688</v>
      </c>
      <c r="AY4" s="24">
        <v>42695</v>
      </c>
      <c r="AZ4" s="24">
        <v>42702</v>
      </c>
      <c r="BA4" s="24">
        <v>42709</v>
      </c>
      <c r="BB4" s="24">
        <v>42716</v>
      </c>
      <c r="BC4" s="24">
        <v>42723</v>
      </c>
      <c r="BD4" s="34">
        <v>42730</v>
      </c>
    </row>
    <row r="5" spans="1:56" s="6" customFormat="1" ht="15" customHeight="1" x14ac:dyDescent="0.35">
      <c r="B5" s="798"/>
      <c r="C5" s="801"/>
      <c r="D5" s="804"/>
      <c r="E5" s="804"/>
      <c r="F5" s="804"/>
      <c r="G5" s="804"/>
      <c r="H5" s="807"/>
      <c r="I5" s="25">
        <v>6</v>
      </c>
      <c r="J5" s="11">
        <v>0</v>
      </c>
      <c r="K5" s="11">
        <v>5</v>
      </c>
      <c r="L5" s="11">
        <v>5</v>
      </c>
      <c r="M5" s="11">
        <v>5</v>
      </c>
      <c r="N5" s="11">
        <v>5</v>
      </c>
      <c r="O5" s="11">
        <v>5</v>
      </c>
      <c r="P5" s="11">
        <v>5</v>
      </c>
      <c r="Q5" s="11">
        <v>5</v>
      </c>
      <c r="R5" s="11">
        <v>4</v>
      </c>
      <c r="S5" s="11">
        <v>5</v>
      </c>
      <c r="T5" s="11">
        <v>5</v>
      </c>
      <c r="U5" s="11">
        <v>5</v>
      </c>
      <c r="V5" s="11">
        <v>4</v>
      </c>
      <c r="W5" s="11">
        <v>5</v>
      </c>
      <c r="X5" s="11">
        <v>5</v>
      </c>
      <c r="Y5" s="11">
        <v>5</v>
      </c>
      <c r="Z5" s="11">
        <v>5</v>
      </c>
      <c r="AA5" s="11">
        <v>4</v>
      </c>
      <c r="AB5" s="11">
        <v>5</v>
      </c>
      <c r="AC5" s="11">
        <v>5</v>
      </c>
      <c r="AD5" s="11">
        <v>5</v>
      </c>
      <c r="AE5" s="11">
        <v>5</v>
      </c>
      <c r="AF5" s="11">
        <v>5</v>
      </c>
      <c r="AG5" s="11">
        <v>5</v>
      </c>
      <c r="AH5" s="11">
        <v>5</v>
      </c>
      <c r="AI5" s="11">
        <v>5</v>
      </c>
      <c r="AJ5" s="11">
        <v>5</v>
      </c>
      <c r="AK5" s="11">
        <v>5</v>
      </c>
      <c r="AL5" s="11">
        <v>5</v>
      </c>
      <c r="AM5" s="11">
        <v>5</v>
      </c>
      <c r="AN5" s="11">
        <v>5</v>
      </c>
      <c r="AO5" s="11">
        <v>4</v>
      </c>
      <c r="AP5" s="11">
        <v>5</v>
      </c>
      <c r="AQ5" s="11">
        <v>5</v>
      </c>
      <c r="AR5" s="11">
        <v>2</v>
      </c>
      <c r="AS5" s="11">
        <v>5</v>
      </c>
      <c r="AT5" s="11">
        <v>5</v>
      </c>
      <c r="AU5" s="11">
        <v>5</v>
      </c>
      <c r="AV5" s="11">
        <v>5</v>
      </c>
      <c r="AW5" s="11">
        <v>5</v>
      </c>
      <c r="AX5" s="11">
        <v>5</v>
      </c>
      <c r="AY5" s="11">
        <v>5</v>
      </c>
      <c r="AZ5" s="11">
        <v>5</v>
      </c>
      <c r="BA5" s="11">
        <v>5</v>
      </c>
      <c r="BB5" s="11">
        <v>5</v>
      </c>
      <c r="BC5" s="11">
        <v>5</v>
      </c>
      <c r="BD5" s="35">
        <v>5</v>
      </c>
    </row>
    <row r="6" spans="1:56" s="7" customFormat="1" ht="30" customHeight="1" x14ac:dyDescent="0.15">
      <c r="B6" s="12" t="s">
        <v>1031</v>
      </c>
      <c r="C6" s="13" t="s">
        <v>1032</v>
      </c>
      <c r="D6" s="14">
        <v>855</v>
      </c>
      <c r="E6" s="14">
        <v>384</v>
      </c>
      <c r="F6" s="15">
        <v>7</v>
      </c>
      <c r="G6" s="15">
        <f t="shared" ref="G6:G8" si="0">INT(E6/F6)</f>
        <v>54</v>
      </c>
      <c r="H6" s="16"/>
      <c r="I6" s="26">
        <v>7</v>
      </c>
      <c r="J6" s="27">
        <v>7</v>
      </c>
      <c r="K6" s="27">
        <v>7</v>
      </c>
      <c r="L6" s="27">
        <v>7</v>
      </c>
      <c r="M6" s="27">
        <v>7</v>
      </c>
      <c r="N6" s="27">
        <v>7</v>
      </c>
      <c r="O6" s="27">
        <v>8</v>
      </c>
      <c r="P6" s="27">
        <v>10</v>
      </c>
      <c r="Q6" s="27">
        <v>10</v>
      </c>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36"/>
    </row>
    <row r="7" spans="1:56" s="7" customFormat="1" ht="30" customHeight="1" x14ac:dyDescent="0.15">
      <c r="B7" s="12" t="s">
        <v>1033</v>
      </c>
      <c r="C7" s="13" t="s">
        <v>1034</v>
      </c>
      <c r="D7" s="14">
        <v>321</v>
      </c>
      <c r="E7" s="14">
        <v>226</v>
      </c>
      <c r="F7" s="15">
        <v>10</v>
      </c>
      <c r="G7" s="15">
        <f t="shared" si="0"/>
        <v>22</v>
      </c>
      <c r="H7" s="16"/>
      <c r="I7" s="15"/>
      <c r="J7" s="15"/>
      <c r="K7" s="15"/>
      <c r="L7" s="15"/>
      <c r="M7" s="15"/>
      <c r="N7" s="15"/>
      <c r="O7" s="15"/>
      <c r="P7" s="15"/>
      <c r="Q7" s="27">
        <v>1</v>
      </c>
      <c r="R7" s="27">
        <v>11</v>
      </c>
      <c r="S7" s="27">
        <v>11</v>
      </c>
      <c r="T7" s="27">
        <v>11</v>
      </c>
      <c r="U7" s="27">
        <v>5</v>
      </c>
      <c r="V7" s="27"/>
      <c r="W7" s="27"/>
      <c r="X7" s="27"/>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36"/>
    </row>
    <row r="8" spans="1:56" s="7" customFormat="1" ht="30" customHeight="1" x14ac:dyDescent="0.15">
      <c r="B8" s="12" t="s">
        <v>1035</v>
      </c>
      <c r="C8" s="13" t="s">
        <v>1036</v>
      </c>
      <c r="D8" s="14">
        <v>220</v>
      </c>
      <c r="E8" s="14">
        <v>220</v>
      </c>
      <c r="F8" s="15">
        <v>9.5</v>
      </c>
      <c r="G8" s="15">
        <f t="shared" si="0"/>
        <v>23</v>
      </c>
      <c r="H8" s="16" t="s">
        <v>1037</v>
      </c>
      <c r="I8" s="28"/>
      <c r="J8" s="15"/>
      <c r="K8" s="15"/>
      <c r="L8" s="15"/>
      <c r="M8" s="15"/>
      <c r="N8" s="15"/>
      <c r="O8" s="15"/>
      <c r="P8" s="15"/>
      <c r="Q8" s="27"/>
      <c r="R8" s="27"/>
      <c r="S8" s="27"/>
      <c r="T8" s="27"/>
      <c r="U8" s="27">
        <v>5.5</v>
      </c>
      <c r="V8" s="27">
        <v>10</v>
      </c>
      <c r="W8" s="27">
        <v>10</v>
      </c>
      <c r="X8" s="27">
        <v>10</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36"/>
    </row>
    <row r="9" spans="1:56" s="7" customFormat="1" ht="30" customHeight="1" x14ac:dyDescent="0.15">
      <c r="B9" s="12" t="s">
        <v>1038</v>
      </c>
      <c r="C9" s="13"/>
      <c r="D9" s="14"/>
      <c r="E9" s="14"/>
      <c r="F9" s="15">
        <v>11</v>
      </c>
      <c r="G9" s="15">
        <v>5</v>
      </c>
      <c r="H9" s="16"/>
      <c r="I9" s="28"/>
      <c r="J9" s="15"/>
      <c r="K9" s="15"/>
      <c r="L9" s="15"/>
      <c r="M9" s="15"/>
      <c r="N9" s="15"/>
      <c r="O9" s="15"/>
      <c r="P9" s="15"/>
      <c r="Q9" s="15"/>
      <c r="R9" s="15"/>
      <c r="S9" s="15"/>
      <c r="T9" s="15"/>
      <c r="U9" s="15"/>
      <c r="V9" s="15"/>
      <c r="W9" s="15"/>
      <c r="X9" s="15"/>
      <c r="Y9" s="27">
        <v>10</v>
      </c>
      <c r="Z9" s="15"/>
      <c r="AA9" s="15"/>
      <c r="AB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36"/>
    </row>
    <row r="10" spans="1:56" s="7" customFormat="1" ht="30" customHeight="1" x14ac:dyDescent="0.15">
      <c r="B10" s="12" t="s">
        <v>1105</v>
      </c>
      <c r="C10" s="13" t="s">
        <v>1106</v>
      </c>
      <c r="D10" s="14">
        <v>246</v>
      </c>
      <c r="E10" s="14">
        <v>246</v>
      </c>
      <c r="F10" s="15">
        <v>3</v>
      </c>
      <c r="G10" s="15">
        <v>82</v>
      </c>
      <c r="H10" s="16"/>
      <c r="I10" s="28"/>
      <c r="J10" s="15"/>
      <c r="K10" s="15"/>
      <c r="L10" s="15"/>
      <c r="M10" s="15"/>
      <c r="N10" s="15"/>
      <c r="O10" s="15"/>
      <c r="P10" s="15"/>
      <c r="Q10" s="15"/>
      <c r="R10" s="15"/>
      <c r="S10" s="15"/>
      <c r="T10" s="15"/>
      <c r="U10" s="15"/>
      <c r="V10" s="15"/>
      <c r="W10" s="15"/>
      <c r="X10" s="15"/>
      <c r="Y10" s="15"/>
      <c r="Z10" s="27">
        <v>10</v>
      </c>
      <c r="AA10" s="27">
        <v>10</v>
      </c>
      <c r="AB10" s="31">
        <v>10</v>
      </c>
      <c r="AC10" s="31">
        <v>3</v>
      </c>
      <c r="AD10" s="31">
        <v>3</v>
      </c>
      <c r="AE10" s="31">
        <v>3</v>
      </c>
      <c r="AF10" s="31">
        <v>3</v>
      </c>
      <c r="AG10" s="31">
        <v>3</v>
      </c>
      <c r="AH10" s="31">
        <v>3</v>
      </c>
      <c r="AI10" s="31">
        <v>3</v>
      </c>
      <c r="AJ10" s="31">
        <v>3</v>
      </c>
      <c r="AK10" s="31">
        <v>3</v>
      </c>
      <c r="AL10" s="31">
        <v>3</v>
      </c>
      <c r="AM10" s="31">
        <v>3</v>
      </c>
      <c r="AN10" s="31">
        <v>3</v>
      </c>
      <c r="AO10" s="31">
        <v>3</v>
      </c>
      <c r="AP10" s="31">
        <v>3</v>
      </c>
      <c r="AQ10" s="31">
        <v>3</v>
      </c>
      <c r="AR10" s="31">
        <v>3</v>
      </c>
      <c r="AS10" s="31">
        <v>3</v>
      </c>
      <c r="AT10" s="15"/>
      <c r="AU10" s="15"/>
      <c r="AV10" s="15"/>
      <c r="AW10" s="15"/>
      <c r="AX10" s="15"/>
      <c r="AY10" s="15"/>
      <c r="AZ10" s="15"/>
      <c r="BA10" s="15"/>
      <c r="BB10" s="15"/>
      <c r="BC10" s="15"/>
      <c r="BD10" s="36"/>
    </row>
    <row r="11" spans="1:56" s="7" customFormat="1" ht="30" customHeight="1" x14ac:dyDescent="0.15">
      <c r="B11" s="12" t="s">
        <v>1041</v>
      </c>
      <c r="C11" s="13" t="s">
        <v>1107</v>
      </c>
      <c r="D11" s="14">
        <v>147</v>
      </c>
      <c r="E11" s="14">
        <v>147</v>
      </c>
      <c r="F11" s="15">
        <v>7</v>
      </c>
      <c r="G11" s="15">
        <v>22</v>
      </c>
      <c r="H11" s="16"/>
      <c r="I11" s="28"/>
      <c r="J11" s="15"/>
      <c r="K11" s="15"/>
      <c r="L11" s="15"/>
      <c r="M11" s="15"/>
      <c r="N11" s="15"/>
      <c r="O11" s="15"/>
      <c r="P11" s="15"/>
      <c r="Q11" s="15"/>
      <c r="R11" s="15"/>
      <c r="S11" s="15"/>
      <c r="T11" s="15"/>
      <c r="U11" s="15"/>
      <c r="V11" s="15"/>
      <c r="W11" s="15"/>
      <c r="X11" s="15"/>
      <c r="Y11" s="15"/>
      <c r="Z11" s="15"/>
      <c r="AA11" s="15"/>
      <c r="AB11" s="15"/>
      <c r="AC11" s="31">
        <v>7</v>
      </c>
      <c r="AD11" s="31">
        <v>7</v>
      </c>
      <c r="AE11" s="31">
        <v>7</v>
      </c>
      <c r="AF11" s="31">
        <v>7</v>
      </c>
      <c r="AG11" s="31">
        <v>7</v>
      </c>
      <c r="AH11" s="15"/>
      <c r="AI11" s="15"/>
      <c r="AJ11" s="15"/>
      <c r="AK11" s="15"/>
      <c r="AL11" s="15"/>
      <c r="AM11" s="15"/>
      <c r="AN11" s="15"/>
      <c r="AO11" s="15"/>
      <c r="AP11" s="15"/>
      <c r="AQ11" s="15"/>
      <c r="AR11" s="15"/>
      <c r="AS11" s="15"/>
      <c r="AT11" s="15"/>
      <c r="AU11" s="15"/>
      <c r="AV11" s="15"/>
      <c r="AW11" s="15"/>
      <c r="AX11" s="15"/>
      <c r="AY11" s="15"/>
      <c r="AZ11" s="15"/>
      <c r="BA11" s="15"/>
      <c r="BB11" s="15"/>
      <c r="BC11" s="15"/>
      <c r="BD11" s="36"/>
    </row>
    <row r="12" spans="1:56" s="7" customFormat="1" ht="30" customHeight="1" x14ac:dyDescent="0.15">
      <c r="B12" s="12" t="s">
        <v>1043</v>
      </c>
      <c r="C12" s="13"/>
      <c r="D12" s="14"/>
      <c r="E12" s="14"/>
      <c r="F12" s="15"/>
      <c r="G12" s="15">
        <v>20</v>
      </c>
      <c r="H12" s="16" t="s">
        <v>1108</v>
      </c>
      <c r="I12" s="28"/>
      <c r="J12" s="15"/>
      <c r="K12" s="15"/>
      <c r="L12" s="15"/>
      <c r="M12" s="15"/>
      <c r="N12" s="15"/>
      <c r="O12" s="15"/>
      <c r="P12" s="15"/>
      <c r="Q12" s="15"/>
      <c r="R12" s="15"/>
      <c r="S12" s="15"/>
      <c r="T12" s="15"/>
      <c r="U12" s="15"/>
      <c r="V12" s="15"/>
      <c r="W12" s="15"/>
      <c r="X12" s="15"/>
      <c r="Y12" s="15"/>
      <c r="Z12" s="15"/>
      <c r="AA12" s="15"/>
      <c r="AB12" s="15"/>
      <c r="AC12" s="15"/>
      <c r="AD12" s="15"/>
      <c r="AE12" s="32"/>
      <c r="AF12" s="32"/>
      <c r="AG12" s="32"/>
      <c r="AH12" s="15"/>
      <c r="AI12" s="15"/>
      <c r="AJ12" s="15"/>
      <c r="AK12" s="15"/>
      <c r="AL12" s="15"/>
      <c r="AM12" s="15"/>
      <c r="AN12" s="15"/>
      <c r="AO12" s="15"/>
      <c r="AP12" s="15"/>
      <c r="AQ12" s="15"/>
      <c r="AR12" s="15"/>
      <c r="AS12" s="15"/>
      <c r="AT12" s="15"/>
      <c r="AU12" s="15"/>
      <c r="AV12" s="15"/>
      <c r="AW12" s="15"/>
      <c r="AX12" s="15"/>
      <c r="AY12" s="15"/>
      <c r="AZ12" s="15"/>
      <c r="BA12" s="15"/>
      <c r="BB12" s="15"/>
      <c r="BC12" s="15"/>
      <c r="BD12" s="36"/>
    </row>
    <row r="13" spans="1:56" s="7" customFormat="1" ht="30" customHeight="1" x14ac:dyDescent="0.15">
      <c r="B13" s="12" t="s">
        <v>1045</v>
      </c>
      <c r="C13" s="13"/>
      <c r="D13" s="14"/>
      <c r="E13" s="14"/>
      <c r="F13" s="15">
        <v>3</v>
      </c>
      <c r="G13" s="15">
        <v>25</v>
      </c>
      <c r="H13" s="16" t="s">
        <v>1109</v>
      </c>
      <c r="I13" s="28"/>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31">
        <v>7</v>
      </c>
      <c r="AI13" s="31">
        <v>7</v>
      </c>
      <c r="AJ13" s="31">
        <v>7</v>
      </c>
      <c r="AK13" s="31">
        <v>3</v>
      </c>
      <c r="AL13" s="31">
        <v>3</v>
      </c>
      <c r="AM13" s="31">
        <v>3</v>
      </c>
      <c r="AN13" s="15"/>
      <c r="AO13" s="15"/>
      <c r="AP13" s="15"/>
      <c r="AQ13" s="15"/>
      <c r="AR13" s="15"/>
      <c r="AS13" s="15"/>
      <c r="AT13" s="15"/>
      <c r="AU13" s="15"/>
      <c r="AV13" s="15"/>
      <c r="AW13" s="15"/>
      <c r="AX13" s="15"/>
      <c r="AY13" s="15"/>
      <c r="AZ13" s="15"/>
      <c r="BA13" s="15"/>
      <c r="BB13" s="15"/>
      <c r="BC13" s="15"/>
      <c r="BD13" s="36"/>
    </row>
    <row r="14" spans="1:56" s="7" customFormat="1" ht="30" customHeight="1" x14ac:dyDescent="0.15">
      <c r="B14" s="12" t="s">
        <v>1046</v>
      </c>
      <c r="C14" s="13" t="s">
        <v>1047</v>
      </c>
      <c r="D14" s="14">
        <v>100</v>
      </c>
      <c r="E14" s="14">
        <v>100</v>
      </c>
      <c r="F14" s="15">
        <v>4</v>
      </c>
      <c r="G14" s="15">
        <f>INT(E14/F14)</f>
        <v>25</v>
      </c>
      <c r="H14" s="16"/>
      <c r="I14" s="28"/>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31">
        <v>4</v>
      </c>
      <c r="AL14" s="31">
        <v>4</v>
      </c>
      <c r="AM14" s="31">
        <v>4</v>
      </c>
      <c r="AN14" s="31">
        <v>4</v>
      </c>
      <c r="AO14" s="15"/>
      <c r="AP14" s="15"/>
      <c r="AQ14" s="15"/>
      <c r="AR14" s="15"/>
      <c r="AS14" s="15"/>
      <c r="AT14" s="15"/>
      <c r="AU14" s="15"/>
      <c r="AV14" s="15"/>
      <c r="AW14" s="15"/>
      <c r="AX14" s="15"/>
      <c r="AY14" s="15"/>
      <c r="AZ14" s="15"/>
      <c r="BA14" s="15"/>
      <c r="BB14" s="15"/>
      <c r="BC14" s="15"/>
      <c r="BD14" s="36"/>
    </row>
    <row r="15" spans="1:56" s="7" customFormat="1" ht="30" customHeight="1" x14ac:dyDescent="0.15">
      <c r="B15" s="12" t="s">
        <v>1049</v>
      </c>
      <c r="C15" s="13" t="s">
        <v>1050</v>
      </c>
      <c r="D15" s="14">
        <v>165</v>
      </c>
      <c r="E15" s="14">
        <v>165</v>
      </c>
      <c r="F15" s="15">
        <v>3</v>
      </c>
      <c r="G15" s="15">
        <v>55</v>
      </c>
      <c r="H15" s="16"/>
      <c r="I15" s="28"/>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31">
        <v>3</v>
      </c>
      <c r="AO15" s="31">
        <v>3</v>
      </c>
      <c r="AP15" s="31">
        <v>3</v>
      </c>
      <c r="AQ15" s="31">
        <v>3</v>
      </c>
      <c r="AR15" s="31">
        <v>3</v>
      </c>
      <c r="AS15" s="31">
        <v>3</v>
      </c>
      <c r="AT15" s="31">
        <v>3</v>
      </c>
      <c r="AU15" s="31">
        <v>3</v>
      </c>
      <c r="AV15" s="31">
        <v>3</v>
      </c>
      <c r="AW15" s="31">
        <v>3</v>
      </c>
      <c r="AX15" s="31">
        <v>3</v>
      </c>
      <c r="AY15" s="15"/>
      <c r="AZ15" s="15"/>
      <c r="BA15" s="15"/>
      <c r="BB15" s="15"/>
      <c r="BC15" s="15"/>
      <c r="BD15" s="36"/>
    </row>
    <row r="16" spans="1:56" s="7" customFormat="1" ht="30" customHeight="1" x14ac:dyDescent="0.15">
      <c r="B16" s="12" t="s">
        <v>1052</v>
      </c>
      <c r="C16" s="13" t="s">
        <v>1110</v>
      </c>
      <c r="D16" s="14">
        <v>90</v>
      </c>
      <c r="E16" s="14">
        <v>90</v>
      </c>
      <c r="F16" s="15">
        <v>4</v>
      </c>
      <c r="G16" s="15">
        <v>23</v>
      </c>
      <c r="H16" s="16" t="s">
        <v>1054</v>
      </c>
      <c r="I16" s="28"/>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31">
        <v>4</v>
      </c>
      <c r="AP16" s="31">
        <v>4</v>
      </c>
      <c r="AQ16" s="31">
        <v>4</v>
      </c>
      <c r="AR16" s="31">
        <v>4</v>
      </c>
      <c r="AS16" s="31">
        <v>4</v>
      </c>
      <c r="AT16" s="31">
        <v>4</v>
      </c>
      <c r="AU16" s="15"/>
      <c r="AV16" s="15"/>
      <c r="AW16" s="15"/>
      <c r="AX16" s="15"/>
      <c r="AY16" s="15"/>
      <c r="AZ16" s="15"/>
      <c r="BA16" s="15"/>
      <c r="BB16" s="15"/>
      <c r="BC16" s="15"/>
      <c r="BD16" s="36"/>
    </row>
    <row r="17" spans="2:56" s="7" customFormat="1" ht="30" customHeight="1" x14ac:dyDescent="0.15">
      <c r="B17" s="12" t="s">
        <v>1055</v>
      </c>
      <c r="C17" s="13" t="s">
        <v>1056</v>
      </c>
      <c r="D17" s="14" t="s">
        <v>716</v>
      </c>
      <c r="E17" s="14"/>
      <c r="F17" s="15"/>
      <c r="G17" s="15"/>
      <c r="H17" s="16"/>
      <c r="I17" s="28"/>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31">
        <v>3</v>
      </c>
      <c r="AU17" s="31">
        <v>7</v>
      </c>
      <c r="AV17" s="31">
        <v>7</v>
      </c>
      <c r="AW17" s="31">
        <v>7</v>
      </c>
      <c r="AX17" s="31">
        <v>7</v>
      </c>
      <c r="AY17" s="31">
        <v>7</v>
      </c>
      <c r="AZ17" s="31">
        <v>7</v>
      </c>
      <c r="BA17" s="31">
        <v>7</v>
      </c>
      <c r="BB17" s="31">
        <v>7</v>
      </c>
      <c r="BC17" s="31">
        <v>7</v>
      </c>
      <c r="BD17" s="31">
        <v>7</v>
      </c>
    </row>
    <row r="18" spans="2:56" ht="30" customHeight="1" x14ac:dyDescent="0.35">
      <c r="B18" s="17"/>
      <c r="C18" s="18"/>
      <c r="D18" s="19"/>
      <c r="E18" s="19"/>
      <c r="F18" s="20"/>
      <c r="G18" s="20"/>
      <c r="H18" s="21"/>
      <c r="I18" s="29"/>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7"/>
    </row>
    <row r="20" spans="2:56" x14ac:dyDescent="0.35">
      <c r="M20" s="8">
        <v>24</v>
      </c>
      <c r="N20" s="8">
        <v>24</v>
      </c>
      <c r="O20" s="8">
        <v>18</v>
      </c>
      <c r="P20" s="8">
        <v>6</v>
      </c>
      <c r="Q20" s="8">
        <v>6</v>
      </c>
      <c r="R20" s="8">
        <v>6</v>
      </c>
      <c r="S20" s="8">
        <v>6</v>
      </c>
      <c r="T20" s="8">
        <v>6</v>
      </c>
      <c r="U20" s="8">
        <v>6</v>
      </c>
      <c r="V20" s="8">
        <v>6</v>
      </c>
      <c r="W20" s="8">
        <v>6</v>
      </c>
      <c r="X20" s="8">
        <v>6</v>
      </c>
    </row>
  </sheetData>
  <mergeCells count="18">
    <mergeCell ref="AZ2:BD2"/>
    <mergeCell ref="B2:B5"/>
    <mergeCell ref="C2:C5"/>
    <mergeCell ref="D2:D5"/>
    <mergeCell ref="E2:E5"/>
    <mergeCell ref="F2:F5"/>
    <mergeCell ref="G2:G5"/>
    <mergeCell ref="H2:H5"/>
    <mergeCell ref="AE2:AH2"/>
    <mergeCell ref="AI2:AL2"/>
    <mergeCell ref="AM2:AQ2"/>
    <mergeCell ref="AR2:AU2"/>
    <mergeCell ref="AV2:AY2"/>
    <mergeCell ref="I2:L2"/>
    <mergeCell ref="M2:P2"/>
    <mergeCell ref="Q2:U2"/>
    <mergeCell ref="V2:Y2"/>
    <mergeCell ref="Z2:AD2"/>
  </mergeCells>
  <phoneticPr fontId="7" type="noConversion"/>
  <pageMargins left="0.69930555555555596" right="0.69930555555555596" top="0.75" bottom="0.75" header="0.3" footer="0.3"/>
  <pageSetup paperSize="9" scale="57"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9"/>
  <sheetViews>
    <sheetView workbookViewId="0">
      <selection activeCell="F22" sqref="F22"/>
    </sheetView>
  </sheetViews>
  <sheetFormatPr defaultColWidth="9" defaultRowHeight="13.5" x14ac:dyDescent="0.15"/>
  <cols>
    <col min="3" max="3" width="12.625"/>
    <col min="7" max="9" width="12.625"/>
  </cols>
  <sheetData>
    <row r="2" spans="3:14" x14ac:dyDescent="0.15">
      <c r="E2">
        <v>109</v>
      </c>
      <c r="G2">
        <f>E2/G4</f>
        <v>5.0697674418604652</v>
      </c>
    </row>
    <row r="3" spans="3:14" x14ac:dyDescent="0.15">
      <c r="E3">
        <v>132</v>
      </c>
      <c r="I3">
        <f>E3/G4</f>
        <v>6.1395348837209305</v>
      </c>
    </row>
    <row r="4" spans="3:14" x14ac:dyDescent="0.15">
      <c r="E4">
        <f>SUM(E2:E3)</f>
        <v>241</v>
      </c>
      <c r="G4">
        <f>21.5</f>
        <v>21.5</v>
      </c>
      <c r="I4">
        <f>E4/G4</f>
        <v>11.209302325581396</v>
      </c>
    </row>
    <row r="6" spans="3:14" x14ac:dyDescent="0.15">
      <c r="M6" t="s">
        <v>1111</v>
      </c>
    </row>
    <row r="7" spans="3:14" x14ac:dyDescent="0.15">
      <c r="M7" t="s">
        <v>1112</v>
      </c>
      <c r="N7">
        <v>30</v>
      </c>
    </row>
    <row r="8" spans="3:14" x14ac:dyDescent="0.15">
      <c r="C8" s="3" t="s">
        <v>1113</v>
      </c>
      <c r="E8" s="3" t="s">
        <v>1114</v>
      </c>
      <c r="H8" s="4" t="s">
        <v>1115</v>
      </c>
      <c r="J8" s="3" t="s">
        <v>1114</v>
      </c>
      <c r="N8">
        <f>30*10</f>
        <v>300</v>
      </c>
    </row>
    <row r="9" spans="3:14" x14ac:dyDescent="0.15">
      <c r="C9" s="4">
        <v>643</v>
      </c>
      <c r="D9" s="4"/>
      <c r="E9" s="4">
        <f>21.5*4</f>
        <v>86</v>
      </c>
      <c r="F9" s="4"/>
      <c r="H9" s="4">
        <f>259</f>
        <v>259</v>
      </c>
      <c r="I9" s="4"/>
      <c r="J9" s="4">
        <f>21.5*4</f>
        <v>86</v>
      </c>
      <c r="N9">
        <v>30</v>
      </c>
    </row>
    <row r="10" spans="3:14" x14ac:dyDescent="0.15">
      <c r="C10" s="4"/>
      <c r="D10" s="4"/>
      <c r="E10" s="4"/>
      <c r="F10" s="4"/>
      <c r="G10" s="4"/>
      <c r="H10" s="4"/>
      <c r="I10" s="4"/>
      <c r="J10" s="4"/>
    </row>
    <row r="11" spans="3:14" x14ac:dyDescent="0.15">
      <c r="C11" s="4"/>
      <c r="D11" s="4"/>
      <c r="E11" s="4"/>
      <c r="F11" s="4"/>
      <c r="G11" s="4"/>
      <c r="H11" s="4"/>
      <c r="I11" s="4"/>
      <c r="J11" s="4"/>
      <c r="N11">
        <f>N8-N9</f>
        <v>270</v>
      </c>
    </row>
    <row r="12" spans="3:14" x14ac:dyDescent="0.15">
      <c r="C12" s="4" t="s">
        <v>1116</v>
      </c>
      <c r="D12" s="4"/>
      <c r="E12" s="4"/>
      <c r="F12" s="4"/>
      <c r="G12" s="4"/>
      <c r="H12" s="4" t="s">
        <v>1116</v>
      </c>
      <c r="I12" s="4"/>
      <c r="J12" s="4"/>
    </row>
    <row r="13" spans="3:14" x14ac:dyDescent="0.15">
      <c r="C13" s="4">
        <f>C9/E9</f>
        <v>7.4767441860465116</v>
      </c>
      <c r="D13" s="4"/>
      <c r="E13" s="4"/>
      <c r="F13" s="4"/>
      <c r="G13" s="4"/>
      <c r="H13" s="4">
        <f>H9/J9</f>
        <v>3.0116279069767442</v>
      </c>
      <c r="I13" s="4"/>
      <c r="J13" s="4"/>
    </row>
    <row r="14" spans="3:14" x14ac:dyDescent="0.15">
      <c r="C14" s="4"/>
      <c r="D14" s="4"/>
      <c r="E14" s="4"/>
      <c r="F14" s="4"/>
      <c r="G14" s="4"/>
      <c r="H14" s="4"/>
      <c r="I14" s="4"/>
      <c r="J14" s="4"/>
    </row>
    <row r="16" spans="3:14" x14ac:dyDescent="0.15">
      <c r="F16">
        <f>277+14</f>
        <v>291</v>
      </c>
      <c r="H16">
        <f>F16/10</f>
        <v>29.1</v>
      </c>
    </row>
    <row r="20" spans="3:15" x14ac:dyDescent="0.15">
      <c r="G20">
        <f>80*7</f>
        <v>560</v>
      </c>
    </row>
    <row r="21" spans="3:15" x14ac:dyDescent="0.15">
      <c r="G21">
        <v>796</v>
      </c>
    </row>
    <row r="22" spans="3:15" x14ac:dyDescent="0.15">
      <c r="I22">
        <f>G21-G20</f>
        <v>236</v>
      </c>
      <c r="O22">
        <f>220*0.5</f>
        <v>110</v>
      </c>
    </row>
    <row r="24" spans="3:15" x14ac:dyDescent="0.15">
      <c r="C24">
        <v>80</v>
      </c>
    </row>
    <row r="25" spans="3:15" x14ac:dyDescent="0.15">
      <c r="C25">
        <f>4*21.5</f>
        <v>86</v>
      </c>
      <c r="D25">
        <f>C25*6</f>
        <v>516</v>
      </c>
    </row>
    <row r="29" spans="3:15" x14ac:dyDescent="0.15">
      <c r="I29">
        <f>109/10</f>
        <v>10.9</v>
      </c>
    </row>
  </sheetData>
  <phoneticPr fontId="7" type="noConversion"/>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K20"/>
  <sheetViews>
    <sheetView workbookViewId="0">
      <selection activeCell="N11" sqref="N11"/>
    </sheetView>
  </sheetViews>
  <sheetFormatPr defaultColWidth="9" defaultRowHeight="13.5" x14ac:dyDescent="0.15"/>
  <cols>
    <col min="2" max="2" width="10.375" customWidth="1"/>
    <col min="11" max="11" width="12.625"/>
  </cols>
  <sheetData>
    <row r="7" spans="2:11" x14ac:dyDescent="0.15">
      <c r="B7" s="2" t="s">
        <v>70</v>
      </c>
      <c r="K7">
        <f>9.5*6</f>
        <v>57</v>
      </c>
    </row>
    <row r="8" spans="2:11" x14ac:dyDescent="0.15">
      <c r="B8" s="2" t="s">
        <v>214</v>
      </c>
    </row>
    <row r="9" spans="2:11" x14ac:dyDescent="0.15">
      <c r="B9" s="2" t="s">
        <v>1117</v>
      </c>
      <c r="K9">
        <f>220/K7</f>
        <v>3.8596491228070176</v>
      </c>
    </row>
    <row r="11" spans="2:11" x14ac:dyDescent="0.15">
      <c r="B11" s="2" t="s">
        <v>26</v>
      </c>
    </row>
    <row r="12" spans="2:11" x14ac:dyDescent="0.15">
      <c r="B12" s="2" t="s">
        <v>112</v>
      </c>
    </row>
    <row r="13" spans="2:11" x14ac:dyDescent="0.15">
      <c r="B13" s="2" t="s">
        <v>1118</v>
      </c>
    </row>
    <row r="14" spans="2:11" x14ac:dyDescent="0.15">
      <c r="B14" s="2" t="s">
        <v>100</v>
      </c>
      <c r="K14">
        <f>226/10/6</f>
        <v>3.7666666666666671</v>
      </c>
    </row>
    <row r="15" spans="2:11" x14ac:dyDescent="0.15">
      <c r="B15" s="2" t="s">
        <v>243</v>
      </c>
    </row>
    <row r="16" spans="2:11" x14ac:dyDescent="0.15">
      <c r="B16" s="2"/>
    </row>
    <row r="17" spans="2:2" x14ac:dyDescent="0.15">
      <c r="B17" s="2"/>
    </row>
    <row r="18" spans="2:2" x14ac:dyDescent="0.15">
      <c r="B18" s="2"/>
    </row>
    <row r="19" spans="2:2" x14ac:dyDescent="0.15">
      <c r="B19" s="2"/>
    </row>
    <row r="20" spans="2:2" x14ac:dyDescent="0.15">
      <c r="B20" s="2"/>
    </row>
  </sheetData>
  <phoneticPr fontId="7" type="noConversion"/>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N22"/>
  <sheetViews>
    <sheetView workbookViewId="0">
      <selection activeCell="N17" sqref="N17"/>
    </sheetView>
  </sheetViews>
  <sheetFormatPr defaultColWidth="9" defaultRowHeight="13.5" x14ac:dyDescent="0.15"/>
  <cols>
    <col min="10" max="11" width="12.625"/>
    <col min="13" max="13" width="8.375" customWidth="1"/>
    <col min="14" max="14" width="12.625"/>
  </cols>
  <sheetData>
    <row r="4" spans="5:14" x14ac:dyDescent="0.15">
      <c r="M4" s="1">
        <f>220/6/10.5</f>
        <v>3.4920634920634916</v>
      </c>
    </row>
    <row r="8" spans="5:14" x14ac:dyDescent="0.15">
      <c r="L8">
        <f>3*6*10.5</f>
        <v>189</v>
      </c>
    </row>
    <row r="9" spans="5:14" x14ac:dyDescent="0.15">
      <c r="E9">
        <f>7*5*4</f>
        <v>140</v>
      </c>
    </row>
    <row r="10" spans="5:14" x14ac:dyDescent="0.15">
      <c r="K10">
        <f>220-L8</f>
        <v>31</v>
      </c>
    </row>
    <row r="11" spans="5:14" x14ac:dyDescent="0.15">
      <c r="E11">
        <f>384-140</f>
        <v>244</v>
      </c>
      <c r="I11">
        <f>468-446</f>
        <v>22</v>
      </c>
    </row>
    <row r="12" spans="5:14" x14ac:dyDescent="0.15">
      <c r="K12">
        <f>K10/6</f>
        <v>5.166666666666667</v>
      </c>
      <c r="N12">
        <f>5*6</f>
        <v>30</v>
      </c>
    </row>
    <row r="14" spans="5:14" x14ac:dyDescent="0.15">
      <c r="H14">
        <f>4*6*10</f>
        <v>240</v>
      </c>
      <c r="N14">
        <f>226-N12</f>
        <v>196</v>
      </c>
    </row>
    <row r="16" spans="5:14" x14ac:dyDescent="0.15">
      <c r="H16">
        <f>4*9.5*6</f>
        <v>228</v>
      </c>
    </row>
    <row r="17" spans="9:14" x14ac:dyDescent="0.15">
      <c r="N17">
        <f>N14/6/11</f>
        <v>2.9696969696969693</v>
      </c>
    </row>
    <row r="22" spans="9:14" x14ac:dyDescent="0.15">
      <c r="I22" t="s">
        <v>366</v>
      </c>
      <c r="J22" t="s">
        <v>1119</v>
      </c>
      <c r="K22" t="s">
        <v>7</v>
      </c>
    </row>
  </sheetData>
  <phoneticPr fontId="7"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工作计划</vt:lpstr>
      <vt:lpstr>DevPlanA</vt:lpstr>
      <vt:lpstr>DevPlanB</vt:lpstr>
      <vt:lpstr>Sheet2</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lwu4</dc:creator>
  <cp:lastModifiedBy>MMM</cp:lastModifiedBy>
  <dcterms:created xsi:type="dcterms:W3CDTF">2015-11-19T02:48:00Z</dcterms:created>
  <dcterms:modified xsi:type="dcterms:W3CDTF">2016-10-25T12:18:50Z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y fmtid="{D5CDD505-2E9C-101B-9397-08002B2CF9AE}" pid="3" name="KSOReadingLayout">
    <vt:bool>false</vt:bool>
  </property>
</Properties>
</file>