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" activeTab="16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  <sheet name="BanditsAndMercenaries" sheetId="19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9" l="1"/>
  <c r="G22" i="19"/>
  <c r="G23" i="19"/>
  <c r="E21" i="19"/>
  <c r="E22" i="19"/>
  <c r="E23" i="19"/>
  <c r="F21" i="19"/>
  <c r="F22" i="19"/>
  <c r="F23" i="19"/>
  <c r="I23" i="19"/>
  <c r="H23" i="19"/>
  <c r="D23" i="19"/>
  <c r="C23" i="19"/>
  <c r="B23" i="19"/>
  <c r="I22" i="19"/>
  <c r="H22" i="19"/>
  <c r="D22" i="19"/>
  <c r="C22" i="19"/>
  <c r="B22" i="19"/>
  <c r="I21" i="19"/>
  <c r="H21" i="19"/>
  <c r="D21" i="19"/>
  <c r="C21" i="19"/>
  <c r="B21" i="19"/>
  <c r="H13" i="19"/>
  <c r="H14" i="19"/>
  <c r="H15" i="19"/>
  <c r="G13" i="19"/>
  <c r="G14" i="19"/>
  <c r="G15" i="19"/>
  <c r="E13" i="19"/>
  <c r="E14" i="19"/>
  <c r="E15" i="19"/>
  <c r="I15" i="19"/>
  <c r="F15" i="19"/>
  <c r="D15" i="19"/>
  <c r="C15" i="19"/>
  <c r="B15" i="19"/>
  <c r="I14" i="19"/>
  <c r="F14" i="19"/>
  <c r="D14" i="19"/>
  <c r="C14" i="19"/>
  <c r="B14" i="19"/>
  <c r="I13" i="19"/>
  <c r="F13" i="19"/>
  <c r="D13" i="19"/>
  <c r="C13" i="19"/>
  <c r="B13" i="19"/>
  <c r="G5" i="19"/>
  <c r="G6" i="19"/>
  <c r="G7" i="19"/>
  <c r="E5" i="19"/>
  <c r="E6" i="19"/>
  <c r="E7" i="19"/>
  <c r="D5" i="19"/>
  <c r="D6" i="19"/>
  <c r="D7" i="19"/>
  <c r="I7" i="19"/>
  <c r="H7" i="19"/>
  <c r="F7" i="19"/>
  <c r="C7" i="19"/>
  <c r="B7" i="19"/>
  <c r="I6" i="19"/>
  <c r="H6" i="19"/>
  <c r="F6" i="19"/>
  <c r="C6" i="19"/>
  <c r="B6" i="19"/>
  <c r="I5" i="19"/>
  <c r="H5" i="19"/>
  <c r="F5" i="19"/>
  <c r="C5" i="19"/>
  <c r="B5" i="19"/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<sst xmlns="http://schemas.openxmlformats.org/spreadsheetml/2006/main" count="431" uniqueCount="64">
  <si>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</si>
  <si>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</si>
  <si>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</si>
  <si>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</si>
  <si>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</si>
  <si>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</si>
  <si>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</si>
  <si>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</si>
  <si>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</si>
  <si>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</si>
  <si>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</si>
  <si>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</si>
  <si>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</si>
  <si>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</si>
  <si>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</si>
  <si>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</si>
  <si>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</si>
  <si>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</si>
  <si>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</si>
  <si>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</si>
  <si>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</si>
  <si>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</si>
  <si>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</si>
  <si>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</si>
  <si>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</si>
  <si>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</si>
  <si>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</si>
  <si>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</si>
  <si>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</si>
  <si>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</si>
  <si>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</si>
  <si>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</si>
  <si>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</si>
  <si>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</si>
  <si>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</si>
  <si>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</si>
  <si>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</si>
  <si>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</si>
  <si>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</si>
  <si>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</si>
  <si>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</si>
  <si>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</si>
  <si>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</si>
  <si>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</si>
  <si>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</si>
  <si>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</si>
  <si>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</si>
  <si>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</si>
  <si>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</si>
  <si>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</si>
  <si>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</si>
  <si>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</si>
  <si>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</si>
  <si>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</si>
  <si>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</si>
  <si>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</si>
  <si>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</si>
  <si>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Barren Wolf</t>
  </si>
  <si>
    <t>Alpha wolf should have mark enemy skill!</t>
  </si>
  <si>
    <t>An Earth type monster, may look similar to normal wolfs but since it’s a monster it is much stronger. Base Level 2</t>
  </si>
  <si>
    <t>Lv 20 with Iron equipment, single class, single path?</t>
  </si>
  <si>
    <t>Bandit Warrior, Medium Iron Armor, Two handed weapon -&gt; 40, 19/5</t>
  </si>
  <si>
    <t>Bandit Rogue, light phys armor, dual equipped daggers -&gt; 40, 10/8</t>
  </si>
  <si>
    <t>Bandit Mage, light magic armor, staff -&gt; 40, 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</si>
</sst>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2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30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86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85">
      <calculatedColumnFormula>Table131610[[#This Row],[Level]]*63-100</calculatedColumnFormula>
    </tableColumn>
    <tableColumn id="3" xr3:uid="{C682D862-74D7-4A71-B58F-60B479692D97}" name="MP" dataDxfId="184">
      <calculatedColumnFormula>Table131610[[#This Row],[Level]]*10</calculatedColumnFormula>
    </tableColumn>
    <tableColumn id="4" xr3:uid="{A92CB1B9-B5DB-4C6F-9840-9A9CF6F3908F}" name="ATK" dataDxfId="183">
      <calculatedColumnFormula>Table131610[[#This Row],[Level]]*1.375+ 15</calculatedColumnFormula>
    </tableColumn>
    <tableColumn id="5" xr3:uid="{524C1F64-C076-4632-9637-C2B7F145A708}" name="DEF" dataDxfId="182">
      <calculatedColumnFormula>Table131610[[#This Row],[Level]]*1 + 15</calculatedColumnFormula>
    </tableColumn>
    <tableColumn id="6" xr3:uid="{0885B50D-EAEE-4742-B39A-A6FB8EB1237E}" name="MAT" dataDxfId="181">
      <calculatedColumnFormula>Table131610[[#This Row],[Level]]*1</calculatedColumnFormula>
    </tableColumn>
    <tableColumn id="7" xr3:uid="{61AC7716-759F-498C-8E8C-B5F398D64504}" name="MDF" dataDxfId="180">
      <calculatedColumnFormula>Table131610[[#This Row],[Level]]*1</calculatedColumnFormula>
    </tableColumn>
    <tableColumn id="8" xr3:uid="{C3006388-05CF-47C5-AB9E-F1B6224F179B}" name="AGI" dataDxfId="179">
      <calculatedColumnFormula>Table131610[[#This Row],[Level]]*1 + 15</calculatedColumnFormula>
    </tableColumn>
    <tableColumn id="9" xr3:uid="{8DBB4D25-C72A-496C-9204-90CC99BD5D11}" name="LUK" dataDxfId="178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77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76">
      <calculatedColumnFormula>Table13161013[[#This Row],[Level]]*56.25-100</calculatedColumnFormula>
    </tableColumn>
    <tableColumn id="3" xr3:uid="{0AFD181E-F6A3-4256-8D2D-5F1DAB2B2427}" name="MP" dataDxfId="175">
      <calculatedColumnFormula>Table13161013[[#This Row],[Level]]*10+20</calculatedColumnFormula>
    </tableColumn>
    <tableColumn id="4" xr3:uid="{57DE769C-A92E-467B-97E6-0164FBEBC66A}" name="ATK" dataDxfId="174">
      <calculatedColumnFormula>Table13161013[[#This Row],[Level]]*1+ 15</calculatedColumnFormula>
    </tableColumn>
    <tableColumn id="5" xr3:uid="{BF337D43-5142-431D-B5AC-7335DB8B1181}" name="DEF" dataDxfId="173">
      <calculatedColumnFormula>Table13161013[[#This Row],[Level]]*1 + 15</calculatedColumnFormula>
    </tableColumn>
    <tableColumn id="6" xr3:uid="{DC999929-3C77-4EB9-B113-30A73FEEEF46}" name="MAT" dataDxfId="172">
      <calculatedColumnFormula>Table13161013[[#This Row],[Level]]*1.375+15</calculatedColumnFormula>
    </tableColumn>
    <tableColumn id="7" xr3:uid="{19E03B32-9762-40A5-ABB9-71E539F12A4D}" name="MDF" dataDxfId="171">
      <calculatedColumnFormula>Table13161013[[#This Row],[Level]]*1.5+15</calculatedColumnFormula>
    </tableColumn>
    <tableColumn id="8" xr3:uid="{340B798D-7289-415A-863E-5B75541B1826}" name="AGI" dataDxfId="170">
      <calculatedColumnFormula>Table13161013[[#This Row],[Level]]*1.125 + 15</calculatedColumnFormula>
    </tableColumn>
    <tableColumn id="9" xr3:uid="{A95C61CD-FC66-44AB-B31A-915976135796}" name="LUK" dataDxfId="169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68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67">
      <calculatedColumnFormula>Table1316101328[[#This Row],[Level]]*50 + 100</calculatedColumnFormula>
    </tableColumn>
    <tableColumn id="3" xr3:uid="{EC859C53-0BA5-45D1-868B-F22DC8CE7D25}" name="MP" dataDxfId="166">
      <calculatedColumnFormula>Table1316101328[[#This Row],[Level]]*10+20</calculatedColumnFormula>
    </tableColumn>
    <tableColumn id="4" xr3:uid="{DED33AB9-A2BB-4F9E-AA6D-02F8D1D65CD1}" name="ATK" dataDxfId="165">
      <calculatedColumnFormula>Table1316101328[[#This Row],[Level]]*1.375+ 15+20</calculatedColumnFormula>
    </tableColumn>
    <tableColumn id="5" xr3:uid="{329B716D-9CA6-4546-AB13-92D88BE40F5F}" name="DEF" dataDxfId="164">
      <calculatedColumnFormula>Table1316101328[[#This Row],[Level]]*1 + 15+12</calculatedColumnFormula>
    </tableColumn>
    <tableColumn id="6" xr3:uid="{67F8198A-5FC2-4C6D-9558-68B3141EA756}" name="MAT" dataDxfId="163">
      <calculatedColumnFormula>Table1316101328[[#This Row],[Level]]*1+15</calculatedColumnFormula>
    </tableColumn>
    <tableColumn id="7" xr3:uid="{C70F5BF6-63B0-44C1-862D-25E3FB55320F}" name="MDF" dataDxfId="162">
      <calculatedColumnFormula>Table1316101328[[#This Row],[Level]]*1.5+15+11</calculatedColumnFormula>
    </tableColumn>
    <tableColumn id="8" xr3:uid="{AB20AF53-453C-4266-A46B-40E693C91985}" name="AGI" dataDxfId="161">
      <calculatedColumnFormula>Table1316101328[[#This Row],[Level]]*1.25 + 15</calculatedColumnFormula>
    </tableColumn>
    <tableColumn id="9" xr3:uid="{7FC46A31-F9F1-432E-B399-0823E198FE0A}" name="LUK" dataDxfId="160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59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58">
      <calculatedColumnFormula>Table131610132831[[#This Row],[Level]]*63+ 300</calculatedColumnFormula>
    </tableColumn>
    <tableColumn id="3" xr3:uid="{E7BA3C7A-2677-415F-BA47-A4E88679B948}" name="MP" dataDxfId="157">
      <calculatedColumnFormula>Table131610132831[[#This Row],[Level]]*10+20</calculatedColumnFormula>
    </tableColumn>
    <tableColumn id="4" xr3:uid="{AE7BE678-2229-44F6-8732-71214FB69DD7}" name="ATK" dataDxfId="156">
      <calculatedColumnFormula>Table131610132831[[#This Row],[Level]]*1.5+ 15+20</calculatedColumnFormula>
    </tableColumn>
    <tableColumn id="5" xr3:uid="{4715E3DB-8817-43D5-9074-9FB5F0BEF5B4}" name="DEF" dataDxfId="155">
      <calculatedColumnFormula>Table131610132831[[#This Row],[Level]]*1 + 15+12</calculatedColumnFormula>
    </tableColumn>
    <tableColumn id="6" xr3:uid="{9CE76933-D045-418B-A975-378EEA51D856}" name="MAT" dataDxfId="154">
      <calculatedColumnFormula>Table131610132831[[#This Row],[Level]]*1+15</calculatedColumnFormula>
    </tableColumn>
    <tableColumn id="7" xr3:uid="{244B9611-6CB0-4946-B5CD-7D42311C7D7E}" name="MDF" dataDxfId="153">
      <calculatedColumnFormula>Table131610132831[[#This Row],[Level]]*1.5+15+11</calculatedColumnFormula>
    </tableColumn>
    <tableColumn id="8" xr3:uid="{32550C13-49BB-41D2-BA0A-26798830A0FD}" name="AGI" dataDxfId="152">
      <calculatedColumnFormula>Table131610132831[[#This Row],[Level]]*1.5 + 15</calculatedColumnFormula>
    </tableColumn>
    <tableColumn id="9" xr3:uid="{BB22F289-8AF5-4DD6-877B-F09520710555}" name="LUK" dataDxfId="151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50">
      <calculatedColumnFormula>Table13162015[[#This Row],[Level]]*50 + 100</calculatedColumnFormula>
    </tableColumn>
    <tableColumn id="3" xr3:uid="{1DE5110F-EC07-4DF5-A7D5-34F082598910}" name="MP" dataDxfId="149">
      <calculatedColumnFormula>Table13162015[[#This Row],[Level]]*15+100</calculatedColumnFormula>
    </tableColumn>
    <tableColumn id="4" xr3:uid="{F18C8760-61ED-4B62-BAF2-B14B62B7D248}" name="ATK" dataDxfId="148">
      <calculatedColumnFormula>Table13162015[[#This Row],[Level]]*1+ 15</calculatedColumnFormula>
    </tableColumn>
    <tableColumn id="5" xr3:uid="{C1595AD9-E387-4A22-BCB6-4CBFA719F9D0}" name="DEF" dataDxfId="147">
      <calculatedColumnFormula>Table13162015[[#This Row],[Level]]*1 + 15 + 7</calculatedColumnFormula>
    </tableColumn>
    <tableColumn id="6" xr3:uid="{F489FA67-46F6-43D1-B73B-47D83B34338A}" name="MAT" dataDxfId="146">
      <calculatedColumnFormula>Table13162015[[#This Row],[Level]]*1.5 + 15 + 30</calculatedColumnFormula>
    </tableColumn>
    <tableColumn id="7" xr3:uid="{3F79394A-4124-4984-9D31-828E25A56C45}" name="MDF" dataDxfId="145">
      <calculatedColumnFormula>Table13162015[[#This Row],[Level]]*1.5 + 15 + 21</calculatedColumnFormula>
    </tableColumn>
    <tableColumn id="8" xr3:uid="{C07D4BAA-1701-41F8-AFCA-9DA08523E4CB}" name="AGI" dataDxfId="144">
      <calculatedColumnFormula>Table13162015[[#This Row],[Level]]*1.25 + 15</calculatedColumnFormula>
    </tableColumn>
    <tableColumn id="9" xr3:uid="{4A2DA70C-A82A-443D-8342-5AD49EBB4B2C}" name="LUK" dataDxfId="143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42">
      <calculatedColumnFormula>Table131618[[#This Row],[Level]]*75 + 500</calculatedColumnFormula>
    </tableColumn>
    <tableColumn id="3" xr3:uid="{4AC299E1-6D4E-4976-B070-B7CE6420FFAE}" name="MP" dataDxfId="141">
      <calculatedColumnFormula>Table131618[[#This Row],[Level]]*10+20</calculatedColumnFormula>
    </tableColumn>
    <tableColumn id="4" xr3:uid="{BAB284EC-09DE-422F-ABFC-8F534405AF61}" name="ATK" dataDxfId="140">
      <calculatedColumnFormula>Table131618[[#This Row],[Level]]*1.5+ 15</calculatedColumnFormula>
    </tableColumn>
    <tableColumn id="5" xr3:uid="{769BCE66-0870-41ED-9C9B-5AD056584176}" name="DEF" dataDxfId="139">
      <calculatedColumnFormula>Table131618[[#This Row],[Level]]*1.5 + 15</calculatedColumnFormula>
    </tableColumn>
    <tableColumn id="6" xr3:uid="{27956CE0-AAC2-4888-96D5-4FA26667ECE7}" name="MAT" dataDxfId="138">
      <calculatedColumnFormula>Table131618[[#This Row],[Level]]*1 + 15</calculatedColumnFormula>
    </tableColumn>
    <tableColumn id="7" xr3:uid="{6C0E582B-8B24-49CA-B28B-FF3306829EEC}" name="MDF" dataDxfId="137">
      <calculatedColumnFormula>Table131618[[#This Row],[Level]]*1.5 + 15</calculatedColumnFormula>
    </tableColumn>
    <tableColumn id="8" xr3:uid="{B3895228-D7EB-4A37-A986-C2AC48A359C6}" name="AGI" dataDxfId="136">
      <calculatedColumnFormula>Table131618[[#This Row],[Level]]*1.375 + 15</calculatedColumnFormula>
    </tableColumn>
    <tableColumn id="9" xr3:uid="{9583BDED-512B-459B-98FC-273F1975BCB9}" name="LUK" dataDxfId="135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29">
      <calculatedColumnFormula>Table1316[[#This Row],[Level]]*56.25-100</calculatedColumnFormula>
    </tableColumn>
    <tableColumn id="3" xr3:uid="{AC26381C-1E8B-4282-BA32-FAB013C92F8A}" name="MP" dataDxfId="228">
      <calculatedColumnFormula>Table1316[[#This Row],[Level]]*10</calculatedColumnFormula>
    </tableColumn>
    <tableColumn id="4" xr3:uid="{77F74EFD-F91C-4967-9511-B8BF5E4B6952}" name="ATK" dataDxfId="227">
      <calculatedColumnFormula>Table1316[[#This Row],[Level]]*1.25+ 15</calculatedColumnFormula>
    </tableColumn>
    <tableColumn id="5" xr3:uid="{C5099C7E-FF2C-413F-B479-06A4BBC781C4}" name="DEF" dataDxfId="226">
      <calculatedColumnFormula>Table1316[[#This Row],[Level]]*1.25 + 15</calculatedColumnFormula>
    </tableColumn>
    <tableColumn id="6" xr3:uid="{55F7F6C7-C6E6-49D1-9C4C-6F3D4A44FC15}" name="MAT" dataDxfId="225">
      <calculatedColumnFormula>Table1316[[#This Row],[Level]]*1</calculatedColumnFormula>
    </tableColumn>
    <tableColumn id="7" xr3:uid="{D37B7B5E-6DF3-40C9-BC2C-99DE88C4F88F}" name="MDF" dataDxfId="224">
      <calculatedColumnFormula>Table1316[[#This Row],[Level]]*1</calculatedColumnFormula>
    </tableColumn>
    <tableColumn id="8" xr3:uid="{4DAA9289-D312-4509-B000-CD43744E2CED}" name="AGI" dataDxfId="223">
      <calculatedColumnFormula>Table1316[[#This Row],[Level]]*1 + 5</calculatedColumnFormula>
    </tableColumn>
    <tableColumn id="9" xr3:uid="{D9656154-EFE0-498B-896F-CDEF92F7DC51}" name="LUK" dataDxfId="222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34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33" tableBorderDxfId="132">
  <autoFilter ref="A15:I16" xr:uid="{434CBBE2-2F8D-4EEB-895C-68FC850EF1FD}"/>
  <tableColumns count="9">
    <tableColumn id="1" xr3:uid="{08FAD429-66B9-4C8A-8EDB-B8DA8C26C675}" name="Level" dataDxfId="131"/>
    <tableColumn id="2" xr3:uid="{CA74597C-BA22-42F0-BB05-90DCD7E1CDDE}" name="HP" dataDxfId="130">
      <calculatedColumnFormula>Table1922[Level]*75 + 500</calculatedColumnFormula>
    </tableColumn>
    <tableColumn id="3" xr3:uid="{993D070B-C7B7-45D4-93E5-17EE44EED7D3}" name="MP" dataDxfId="129">
      <calculatedColumnFormula>Table1922[[#This Row],[Level]]*10 + 20</calculatedColumnFormula>
    </tableColumn>
    <tableColumn id="4" xr3:uid="{C4545271-63AB-4362-AFD0-75163CCB58EF}" name="ATK" dataDxfId="128"/>
    <tableColumn id="5" xr3:uid="{86A4D6B9-AD17-49DD-8DA2-FFA5E1524EBD}" name="DEF" dataDxfId="127"/>
    <tableColumn id="6" xr3:uid="{E7353087-15C2-4F04-A487-D3F31754ABD6}" name="MAT" dataDxfId="126"/>
    <tableColumn id="7" xr3:uid="{ED5F6DB9-0B11-4EFF-A230-1A55AF879970}" name="MDF" dataDxfId="125"/>
    <tableColumn id="8" xr3:uid="{58B92910-71F9-41E1-9754-359D180D0AAC}" name="AGI" dataDxfId="124"/>
    <tableColumn id="9" xr3:uid="{75D84CD3-53A0-4336-93D8-A352C50C03CA}" name="LUK" dataDxfId="12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122">
      <calculatedColumnFormula>Table131620[[#This Row],[Level]]*50 + 100</calculatedColumnFormula>
    </tableColumn>
    <tableColumn id="3" xr3:uid="{59EABEF7-2BEF-47B5-8F65-5CA01989879E}" name="MP" dataDxfId="121">
      <calculatedColumnFormula>Table131620[[#This Row],[Level]]*15+100</calculatedColumnFormula>
    </tableColumn>
    <tableColumn id="4" xr3:uid="{1126F36B-2E1E-425F-9D79-2C33533A233C}" name="ATK" dataDxfId="120">
      <calculatedColumnFormula>Table131620[[#This Row],[Level]]*1+ 15</calculatedColumnFormula>
    </tableColumn>
    <tableColumn id="5" xr3:uid="{4235BC6B-708C-4D42-BF8A-BB1DFF8F3B48}" name="DEF" dataDxfId="119">
      <calculatedColumnFormula>Table131620[[#This Row],[Level]]*1 + 15</calculatedColumnFormula>
    </tableColumn>
    <tableColumn id="6" xr3:uid="{5089908A-1F1A-4ABC-83C5-4AB9A3F6939C}" name="MAT" dataDxfId="118">
      <calculatedColumnFormula>Table131620[[#This Row],[Level]]*1.5 + 15</calculatedColumnFormula>
    </tableColumn>
    <tableColumn id="7" xr3:uid="{244F2331-26E8-40D3-9798-7F332C488BA2}" name="MDF" dataDxfId="117">
      <calculatedColumnFormula>Table131620[[#This Row],[Level]]*1.5 + 15</calculatedColumnFormula>
    </tableColumn>
    <tableColumn id="8" xr3:uid="{2AD0FECD-797E-4EEA-B5DD-FEB78C15117F}" name="AGI" dataDxfId="116">
      <calculatedColumnFormula>Table131620[[#This Row],[Level]]*1.25 + 15</calculatedColumnFormula>
    </tableColumn>
    <tableColumn id="9" xr3:uid="{D4231BEE-7DAE-438E-B727-BC57B8F57597}" name="LUK" dataDxfId="115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114" tableBorderDxfId="113">
  <autoFilter ref="L3:T4" xr:uid="{5D2C3EA8-1297-4C77-AF32-84E50F8232C5}"/>
  <tableColumns count="9">
    <tableColumn id="1" xr3:uid="{0B061316-6B56-404F-BD50-AEA8EEBE29C7}" name="Level" dataDxfId="112"/>
    <tableColumn id="2" xr3:uid="{DD7F3A71-5685-4158-906B-EF22B1AE9AF0}" name="HP" dataDxfId="111">
      <calculatedColumnFormula>Table19[Level]*50 + 100</calculatedColumnFormula>
    </tableColumn>
    <tableColumn id="3" xr3:uid="{370CE45A-8A0C-43B6-91A5-13ED6B69FE90}" name="MP" dataDxfId="110">
      <calculatedColumnFormula>Table19[[#This Row],[Level]]*15+100</calculatedColumnFormula>
    </tableColumn>
    <tableColumn id="4" xr3:uid="{A67BA9CE-5223-45EC-A3F0-5AD854A4F789}" name="ATK" dataDxfId="109">
      <calculatedColumnFormula>Table19[[#This Row],[Level]]*1+ 15</calculatedColumnFormula>
    </tableColumn>
    <tableColumn id="5" xr3:uid="{C7704809-03E7-437C-B85B-D24236A90152}" name="DEF" dataDxfId="108">
      <calculatedColumnFormula>Table19[[#This Row],[Level]]*1 + 15 + 6</calculatedColumnFormula>
    </tableColumn>
    <tableColumn id="6" xr3:uid="{5A5291DB-ED22-43A9-9E32-0F7D8E2DF605}" name="MAT" dataDxfId="107">
      <calculatedColumnFormula>Table19[[#This Row],[Level]]*1.5 + 15 + 40</calculatedColumnFormula>
    </tableColumn>
    <tableColumn id="7" xr3:uid="{F6AEAE89-9D01-4371-80C5-75F4295522CF}" name="MDF" dataDxfId="106">
      <calculatedColumnFormula>Table19[[#This Row],[Level]]*1.5 + 15 + 12</calculatedColumnFormula>
    </tableColumn>
    <tableColumn id="8" xr3:uid="{27FAFF51-670F-4383-AE3D-7774533FB52E}" name="AGI" dataDxfId="105">
      <calculatedColumnFormula>Table19[[#This Row],[Level]]*1.25 + 15</calculatedColumnFormula>
    </tableColumn>
    <tableColumn id="9" xr3:uid="{1BFA026A-DC3F-4B70-9D2A-1628D758B39D}" name="LUK" dataDxfId="104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103">
      <calculatedColumnFormula>Table13161833[[#This Row],[Level]]*75 + 500</calculatedColumnFormula>
    </tableColumn>
    <tableColumn id="3" xr3:uid="{0004B47B-3968-4C5A-BE6C-B822A307D7C5}" name="MP" dataDxfId="102">
      <calculatedColumnFormula>Table13161833[[#This Row],[Level]]*10+20</calculatedColumnFormula>
    </tableColumn>
    <tableColumn id="4" xr3:uid="{67EC8D91-0122-40D7-87D0-A3AB6788CE9D}" name="ATK" dataDxfId="101">
      <calculatedColumnFormula>Table13161833[[#This Row],[Level]]*1.5+ 15</calculatedColumnFormula>
    </tableColumn>
    <tableColumn id="5" xr3:uid="{E9988E54-33D6-41EB-B6BE-6E832544E18C}" name="DEF" dataDxfId="100">
      <calculatedColumnFormula>Table13161833[[#This Row],[Level]]*1.5 + 15</calculatedColumnFormula>
    </tableColumn>
    <tableColumn id="6" xr3:uid="{16D71A55-372C-4029-A831-ECF2325E46C4}" name="MAT" dataDxfId="99">
      <calculatedColumnFormula>Table13161833[[#This Row],[Level]]*1 + 15</calculatedColumnFormula>
    </tableColumn>
    <tableColumn id="7" xr3:uid="{1802FB48-B110-4DBF-A8F2-64CD4890E741}" name="MDF" dataDxfId="98">
      <calculatedColumnFormula>Table13161833[[#This Row],[Level]]*1.5 + 15</calculatedColumnFormula>
    </tableColumn>
    <tableColumn id="8" xr3:uid="{350CA8CC-761C-4994-9D80-14685787EF3D}" name="AGI" dataDxfId="97">
      <calculatedColumnFormula>Table13161833[[#This Row],[Level]]*1.375 + 15</calculatedColumnFormula>
    </tableColumn>
    <tableColumn id="9" xr3:uid="{B578CF58-136A-41B9-800E-D75836A4CDD1}" name="LUK" dataDxfId="96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95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94" tableBorderDxfId="93">
  <autoFilter ref="A15:I16" xr:uid="{D0DF3ED4-9A21-493B-88F4-CE5814AF31C9}"/>
  <tableColumns count="9">
    <tableColumn id="1" xr3:uid="{A78A876E-6C8B-4FC8-BFD4-A9BC80EA3FC2}" name="Level" dataDxfId="92"/>
    <tableColumn id="2" xr3:uid="{4B423FFC-D037-484D-A927-2F66E15D422A}" name="HP" dataDxfId="91">
      <calculatedColumnFormula>(Table192235[Level]*75 + 500)*2</calculatedColumnFormula>
    </tableColumn>
    <tableColumn id="3" xr3:uid="{B695FEDE-EC59-44D8-AE99-CBF568DE5C93}" name="MP" dataDxfId="90">
      <calculatedColumnFormula>Table192235[[#This Row],[Level]]*14 + 80</calculatedColumnFormula>
    </tableColumn>
    <tableColumn id="4" xr3:uid="{160D5D77-34E8-44F3-B51D-7CC0736DDCB1}" name="ATK" dataDxfId="89">
      <calculatedColumnFormula>Table192235[[#This Row],[Level]]*1.5+ 15 + 50</calculatedColumnFormula>
    </tableColumn>
    <tableColumn id="5" xr3:uid="{559DAC37-CD6A-449F-AFF0-355ADE7CED80}" name="DEF" dataDxfId="88"/>
    <tableColumn id="6" xr3:uid="{EEC344A5-27A5-450E-B795-04D237DD063F}" name="MAT" dataDxfId="87">
      <calculatedColumnFormula>Table192235[Level]*1.5+15+50</calculatedColumnFormula>
    </tableColumn>
    <tableColumn id="7" xr3:uid="{54363CA4-9EE5-495F-8323-6C0C1261453C}" name="MDF" dataDxfId="86"/>
    <tableColumn id="8" xr3:uid="{26B56E9D-2FCD-4476-A6CF-8F2EDC965246}" name="AGI" dataDxfId="85"/>
    <tableColumn id="9" xr3:uid="{95814D66-3343-4190-9BF4-F4E45AB27D95}" name="LUK" dataDxfId="8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83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82">
      <calculatedColumnFormula>Table13167[[#This Row],[Level]]*63-100</calculatedColumnFormula>
    </tableColumn>
    <tableColumn id="3" xr3:uid="{E9621569-56FF-47E7-9862-FC92FAC1C576}" name="MP" dataDxfId="81">
      <calculatedColumnFormula>Table13167[[#This Row],[Level]]*10</calculatedColumnFormula>
    </tableColumn>
    <tableColumn id="4" xr3:uid="{28BC25CB-DFDA-4486-9929-9CA07015ACEC}" name="ATK" dataDxfId="80">
      <calculatedColumnFormula>Table13167[[#This Row],[Level]]*1.375+ 15</calculatedColumnFormula>
    </tableColumn>
    <tableColumn id="5" xr3:uid="{4F19BC44-4A9A-447E-BCFE-EBCA7F73E27C}" name="DEF" dataDxfId="79">
      <calculatedColumnFormula>Table13167[[#This Row],[Level]]*1.375 + 15</calculatedColumnFormula>
    </tableColumn>
    <tableColumn id="6" xr3:uid="{585C622F-EDFD-478A-B7AC-2300F7EC40B6}" name="MAT" dataDxfId="78">
      <calculatedColumnFormula>Table13167[[#This Row],[Level]]*1 + 15</calculatedColumnFormula>
    </tableColumn>
    <tableColumn id="7" xr3:uid="{4D664A3B-F840-4064-982E-516959FFFE80}" name="MDF" dataDxfId="77">
      <calculatedColumnFormula>Table13167[[#This Row],[Level]]*1.25+ 15</calculatedColumnFormula>
    </tableColumn>
    <tableColumn id="8" xr3:uid="{6A83289D-4D2C-4B86-8288-8E0D88EEFF85}" name="AGI" dataDxfId="76">
      <calculatedColumnFormula>Table13167[[#This Row],[Level]]*1.25 + 15</calculatedColumnFormula>
    </tableColumn>
    <tableColumn id="9" xr3:uid="{4C33EB48-74C2-47D6-870F-35D2D49D3558}" name="LUK" dataDxfId="75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74">
      <calculatedColumnFormula>Table131679[[#This Row],[Level]]*56.25+100</calculatedColumnFormula>
    </tableColumn>
    <tableColumn id="3" xr3:uid="{8EEC9751-28E7-41A4-A78F-6EA9934C1A52}" name="MP" dataDxfId="73">
      <calculatedColumnFormula>Table131679[[#This Row],[Level]]*10</calculatedColumnFormula>
    </tableColumn>
    <tableColumn id="4" xr3:uid="{551DBC8D-C1F9-431E-BE65-6008C6C634D8}" name="ATK" dataDxfId="72">
      <calculatedColumnFormula>Table131679[[#This Row],[Level]]*1.375+ 15 + 25</calculatedColumnFormula>
    </tableColumn>
    <tableColumn id="5" xr3:uid="{C9773950-14BB-4E0D-A68A-C952715F9420}" name="DEF" dataDxfId="71">
      <calculatedColumnFormula>Table131679[[#This Row],[Level]]*1.25 + 15 + 10</calculatedColumnFormula>
    </tableColumn>
    <tableColumn id="6" xr3:uid="{C9030533-FE21-4603-9B7F-56E1EA202112}" name="MAT" dataDxfId="70">
      <calculatedColumnFormula>Table131679[[#This Row],[Level]]*1 + 15</calculatedColumnFormula>
    </tableColumn>
    <tableColumn id="7" xr3:uid="{9AEE6B8F-A581-4136-83A2-A40D27A19079}" name="MDF" dataDxfId="69">
      <calculatedColumnFormula>Table131679[[#This Row],[Level]]*1.25+ 15 + 8</calculatedColumnFormula>
    </tableColumn>
    <tableColumn id="8" xr3:uid="{30C1EA69-009B-4C45-B758-5A4E2869B8E0}" name="AGI" dataDxfId="68">
      <calculatedColumnFormula>Table131679[[#This Row],[Level]]*1.5 + 15 + 5</calculatedColumnFormula>
    </tableColumn>
    <tableColumn id="9" xr3:uid="{0C309EA8-7C68-414C-9AEF-19A3079055BC}" name="LUK" dataDxfId="67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221">
      <calculatedColumnFormula>Table131611[[#This Row],[Level]]*56.25+200</calculatedColumnFormula>
    </tableColumn>
    <tableColumn id="3" xr3:uid="{562074CC-9FA5-4DCD-9CD7-0BF99E403D1D}" name="MP" dataDxfId="220">
      <calculatedColumnFormula>Table131611[[#This Row],[Level]]*10</calculatedColumnFormula>
    </tableColumn>
    <tableColumn id="4" xr3:uid="{CA308242-617E-4D28-8842-309A46576513}" name="ATK" dataDxfId="219">
      <calculatedColumnFormula>Table131611[[#This Row],[Level]]*1.25+ 15+30</calculatedColumnFormula>
    </tableColumn>
    <tableColumn id="5" xr3:uid="{8DEFEC48-72A2-4000-BBAC-49E6AAC4CFA7}" name="DEF" dataDxfId="218">
      <calculatedColumnFormula>Table131611[[#This Row],[Level]]*1.25 + 15+33</calculatedColumnFormula>
    </tableColumn>
    <tableColumn id="6" xr3:uid="{B08936F6-A9CF-4FDB-88B5-260CD2AB0EC9}" name="MAT" dataDxfId="217">
      <calculatedColumnFormula>Table131611[[#This Row],[Level]]*1</calculatedColumnFormula>
    </tableColumn>
    <tableColumn id="7" xr3:uid="{BFBA5362-FC90-4144-922B-553D2C152D05}" name="MDF" dataDxfId="216">
      <calculatedColumnFormula>Table131611[[#This Row],[Level]]*1+15</calculatedColumnFormula>
    </tableColumn>
    <tableColumn id="8" xr3:uid="{AC746062-EE21-4939-ACAD-9BB491959CF0}" name="AGI" dataDxfId="215">
      <calculatedColumnFormula>Table131611[[#This Row],[Level]]*1 + 15</calculatedColumnFormula>
    </tableColumn>
    <tableColumn id="9" xr3:uid="{2F766C3C-A331-48B3-8271-4C32811B2BB3}" name="LUK" dataDxfId="214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66">
      <calculatedColumnFormula>Table1316717[[#This Row],[Level]]*63+100</calculatedColumnFormula>
    </tableColumn>
    <tableColumn id="3" xr3:uid="{BAA0998C-C9BA-4131-BCFC-05790596DB78}" name="MP" dataDxfId="65">
      <calculatedColumnFormula>Table1316717[[#This Row],[Level]]*10</calculatedColumnFormula>
    </tableColumn>
    <tableColumn id="4" xr3:uid="{01F6813D-3052-455F-8D17-6AAE233215C4}" name="ATK" dataDxfId="64">
      <calculatedColumnFormula>Table1316717[[#This Row],[Level]]*1.375+ 15</calculatedColumnFormula>
    </tableColumn>
    <tableColumn id="5" xr3:uid="{B48E24B7-D7BD-4C2D-A60C-0393FF7535C3}" name="DEF" dataDxfId="63">
      <calculatedColumnFormula>Table1316717[[#This Row],[Level]]*1.375 + 15</calculatedColumnFormula>
    </tableColumn>
    <tableColumn id="6" xr3:uid="{13BA118E-6B00-4F41-9AFE-6F1E4548C218}" name="MAT" dataDxfId="62">
      <calculatedColumnFormula>Table1316717[[#This Row],[Level]]*1 + 15</calculatedColumnFormula>
    </tableColumn>
    <tableColumn id="7" xr3:uid="{2ED3B673-EB80-40C4-80C0-583E0B6370DB}" name="MDF" dataDxfId="61">
      <calculatedColumnFormula>Table1316717[[#This Row],[Level]]*1.25+ 15</calculatedColumnFormula>
    </tableColumn>
    <tableColumn id="8" xr3:uid="{5AD00210-9BCE-4AF3-9075-1C6B934E686C}" name="AGI" dataDxfId="60">
      <calculatedColumnFormula>Table1316717[[#This Row],[Level]]*1.25 + 15</calculatedColumnFormula>
    </tableColumn>
    <tableColumn id="9" xr3:uid="{02B9C036-A321-4EBE-90DF-CF68CB6FB35E}" name="LUK" dataDxfId="59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58">
      <calculatedColumnFormula>Table13167173[[#This Row],[Level]]*56.5+200</calculatedColumnFormula>
    </tableColumn>
    <tableColumn id="3" xr3:uid="{48184CEA-2CA3-4CEA-8AE5-71C005FA24C9}" name="MP" dataDxfId="57">
      <calculatedColumnFormula>Table13167173[[#This Row],[Level]]*12.5</calculatedColumnFormula>
    </tableColumn>
    <tableColumn id="4" xr3:uid="{3B46ED9A-2E4B-401C-B83E-32CE8A74CB32}" name="ATK" dataDxfId="56">
      <calculatedColumnFormula>Table13167173[[#This Row],[Level]]*1+ 15</calculatedColumnFormula>
    </tableColumn>
    <tableColumn id="5" xr3:uid="{E3091C6D-70B6-453C-B493-8D9CC0DD5C37}" name="DEF" dataDxfId="55">
      <calculatedColumnFormula>Table13167173[[#This Row],[Level]]*1 + 15+14</calculatedColumnFormula>
    </tableColumn>
    <tableColumn id="6" xr3:uid="{C2E89F50-3D99-49B9-8E98-20EFA4CBA8EB}" name="MAT" dataDxfId="54">
      <calculatedColumnFormula>Table13167173[[#This Row],[Level]]*1.125 + 15</calculatedColumnFormula>
    </tableColumn>
    <tableColumn id="7" xr3:uid="{51AF53BA-4D3D-4ABA-A3CC-2F9EF73D34CB}" name="MDF" dataDxfId="53">
      <calculatedColumnFormula>Table13167173[[#This Row],[Level]]*1.5+ 15+13</calculatedColumnFormula>
    </tableColumn>
    <tableColumn id="8" xr3:uid="{285CB6EF-4E49-4066-90AB-68B42C1B2989}" name="AGI" dataDxfId="52">
      <calculatedColumnFormula>Table13167173[[#This Row],[Level]]*1.25 + 15</calculatedColumnFormula>
    </tableColumn>
    <tableColumn id="9" xr3:uid="{34BE8683-723F-43E8-AE99-E2D525D32717}" name="LUK" dataDxfId="51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50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49">
      <calculatedColumnFormula>Table1316183336[[#This Row],[Level]]*125</calculatedColumnFormula>
    </tableColumn>
    <tableColumn id="3" xr3:uid="{F4B06187-BE28-4283-9518-F773FE75C2BF}" name="MP" dataDxfId="48">
      <calculatedColumnFormula>Table1316183336[[#This Row],[Level]]*10</calculatedColumnFormula>
    </tableColumn>
    <tableColumn id="4" xr3:uid="{91A68FC7-5F16-4880-AE82-97341814BB95}" name="ATK" dataDxfId="47">
      <calculatedColumnFormula>Table1316183336[[#This Row],[Level]]*4.5</calculatedColumnFormula>
    </tableColumn>
    <tableColumn id="5" xr3:uid="{2BCD0E58-85DE-4C10-BFBC-AF77BC569C92}" name="DEF" dataDxfId="46">
      <calculatedColumnFormula>Table1316183336[[#This Row],[Level]]*6</calculatedColumnFormula>
    </tableColumn>
    <tableColumn id="6" xr3:uid="{7C48A1FC-CE8F-4CDD-9A3D-308B46D78A48}" name="MAT" dataDxfId="45">
      <calculatedColumnFormula>Table1316183336[[#This Row],[Level]]*1</calculatedColumnFormula>
    </tableColumn>
    <tableColumn id="7" xr3:uid="{474D8178-EA8C-4322-93C3-B7F6EBA88102}" name="MDF" dataDxfId="44">
      <calculatedColumnFormula>Table1316183336[[#This Row],[Level]]*6</calculatedColumnFormula>
    </tableColumn>
    <tableColumn id="8" xr3:uid="{257B31D9-5838-45E0-A56E-9B1566E1A34A}" name="AGI" dataDxfId="43">
      <calculatedColumnFormula>Table1316183336[[#This Row],[Level]]*1.5</calculatedColumnFormula>
    </tableColumn>
    <tableColumn id="9" xr3:uid="{17960EB4-4250-49DB-9A6B-455B9913B04B}" name="LUK" dataDxfId="42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41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40">
      <calculatedColumnFormula>Table131618333637[[#This Row],[Level]]*100</calculatedColumnFormula>
    </tableColumn>
    <tableColumn id="3" xr3:uid="{DE5141FB-3B4E-46D4-9E0D-AF1DEE998B4A}" name="MP" dataDxfId="39">
      <calculatedColumnFormula>Table131618333637[[#This Row],[Level]]*10</calculatedColumnFormula>
    </tableColumn>
    <tableColumn id="4" xr3:uid="{404B3E88-DF62-4AA0-82D6-C21C2BCA762B}" name="ATK" dataDxfId="38">
      <calculatedColumnFormula>Table131618333637[[#This Row],[Level]]*4.5</calculatedColumnFormula>
    </tableColumn>
    <tableColumn id="5" xr3:uid="{342B3F39-F7A2-45D8-9CD4-39B5ABC72D2F}" name="DEF" dataDxfId="37">
      <calculatedColumnFormula>Table131618333637[[#This Row],[Level]]*3</calculatedColumnFormula>
    </tableColumn>
    <tableColumn id="6" xr3:uid="{CD819DB3-9F2E-4428-AAFC-72776ECB8EAF}" name="MAT" dataDxfId="36">
      <calculatedColumnFormula>Table131618333637[[#This Row],[Level]]*3</calculatedColumnFormula>
    </tableColumn>
    <tableColumn id="7" xr3:uid="{270DF964-8095-43FD-B050-DD4A2A138F32}" name="MDF" dataDxfId="35">
      <calculatedColumnFormula>Table131618333637[[#This Row],[Level]]*3</calculatedColumnFormula>
    </tableColumn>
    <tableColumn id="8" xr3:uid="{4F4D3B2A-5B86-4AB7-A97E-18E2868266B8}" name="AGI" dataDxfId="34">
      <calculatedColumnFormula>Table131618333637[[#This Row],[Level]]*6</calculatedColumnFormula>
    </tableColumn>
    <tableColumn id="9" xr3:uid="{0178CE2D-63C5-426A-A081-D62E62FF91AC}" name="LUK" dataDxfId="33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32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31">
      <calculatedColumnFormula>Table13161833363738[[#This Row],[Level]]*87.5</calculatedColumnFormula>
    </tableColumn>
    <tableColumn id="3" xr3:uid="{D29F5CDE-1200-4C77-A4BA-0DE4F7C46627}" name="MP" dataDxfId="30">
      <calculatedColumnFormula>Table13161833363738[[#This Row],[Level]]*10</calculatedColumnFormula>
    </tableColumn>
    <tableColumn id="4" xr3:uid="{9701140A-64F9-4967-9DEE-3460411D91C1}" name="ATK" dataDxfId="29">
      <calculatedColumnFormula>Table13161833363738[[#This Row],[Level]]*6</calculatedColumnFormula>
    </tableColumn>
    <tableColumn id="5" xr3:uid="{F90A425E-E031-4255-8AF9-DAD672F8DD7D}" name="DEF" dataDxfId="28">
      <calculatedColumnFormula>Table13161833363738[[#This Row],[Level]]*4.5</calculatedColumnFormula>
    </tableColumn>
    <tableColumn id="6" xr3:uid="{255210A0-6EB8-4CFB-84DD-42C88AEAF7AA}" name="MAT" dataDxfId="27">
      <calculatedColumnFormula>Table13161833363738[[#This Row],[Level]]*1</calculatedColumnFormula>
    </tableColumn>
    <tableColumn id="7" xr3:uid="{91177FDD-F316-4D6B-A547-FC5FA6DAC266}" name="MDF" dataDxfId="26">
      <calculatedColumnFormula>Table13161833363738[[#This Row],[Level]]*3</calculatedColumnFormula>
    </tableColumn>
    <tableColumn id="8" xr3:uid="{ADA902F7-B7D7-4B1B-A144-E5252296AB61}" name="AGI" dataDxfId="25">
      <calculatedColumnFormula>Table13161833363738[[#This Row],[Level]]*6</calculatedColumnFormula>
    </tableColumn>
    <tableColumn id="9" xr3:uid="{78273DA6-F2CA-4999-B4EA-F6C044BC41AB}" name="LUK" dataDxfId="24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C830F9D-6D0E-4024-B70E-0F7651ABC56D}" name="Table131639" displayName="Table131639" ref="A4:I7" totalsRowShown="0">
  <autoFilter ref="A4:I7" xr:uid="{DD778A26-93EC-4B14-A9D1-160AE03B48D3}"/>
  <tableColumns count="9">
    <tableColumn id="1" xr3:uid="{F0A3DB96-38E4-4CD0-BAF6-C8BB768B1256}" name="Level"/>
    <tableColumn id="2" xr3:uid="{07B77441-F84C-41C6-A00C-B69369FBF0F1}" name="HP" dataDxfId="23">
      <calculatedColumnFormula>Table131639[[#This Row],[Level]]*75 + 500</calculatedColumnFormula>
    </tableColumn>
    <tableColumn id="3" xr3:uid="{2DBE06DE-38E0-4433-B590-3850C554BB8E}" name="MP" dataDxfId="22">
      <calculatedColumnFormula>Table131639[[#This Row],[Level]]*10+20</calculatedColumnFormula>
    </tableColumn>
    <tableColumn id="4" xr3:uid="{DE8CC9D0-45D8-4F85-9317-09844C8D4DD7}" name="ATK" dataDxfId="21">
      <calculatedColumnFormula>Table131639[[#This Row],[Level]]*1.375+ 15 + 40</calculatedColumnFormula>
    </tableColumn>
    <tableColumn id="5" xr3:uid="{9D33BCF5-CDB6-4BB0-8603-810E71EE1C47}" name="DEF" dataDxfId="20">
      <calculatedColumnFormula>Table131639[[#This Row],[Level]]*1.375 + 15 + 19</calculatedColumnFormula>
    </tableColumn>
    <tableColumn id="6" xr3:uid="{1693AB2F-85DB-4286-A43C-82A15CDDA173}" name="MAT" dataDxfId="19">
      <calculatedColumnFormula>Table131639[[#This Row],[Level]]*1 + 15</calculatedColumnFormula>
    </tableColumn>
    <tableColumn id="7" xr3:uid="{DCA68233-62C9-4E66-9306-24AE49EE344C}" name="MDF" dataDxfId="18">
      <calculatedColumnFormula>Table131639[[#This Row],[Level]]*1 + 15 + 5</calculatedColumnFormula>
    </tableColumn>
    <tableColumn id="8" xr3:uid="{60943D8A-0008-4FFE-AE90-4DDEB0149A21}" name="AGI" dataDxfId="17">
      <calculatedColumnFormula>Table131639[[#This Row],[Level]]*1.25 + 15</calculatedColumnFormula>
    </tableColumn>
    <tableColumn id="9" xr3:uid="{E7EC6C93-3486-414B-87DB-F4D38BB2A0DC}" name="LUK" dataDxfId="16">
      <calculatedColumnFormula>Table131639[[#This Row],[Level]]*1.25 + 15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EDE85AD-4960-41AB-A603-4ABE8AAA49F8}" name="Table13182227" displayName="Table13182227" ref="A12:I15" totalsRowShown="0">
  <autoFilter ref="A12:I15" xr:uid="{2A794F38-5DB8-40A3-A8E2-90B5A0A4A192}"/>
  <tableColumns count="9">
    <tableColumn id="1" xr3:uid="{C5A2CF3A-0965-428C-AD05-883EDB0D400F}" name="Level"/>
    <tableColumn id="2" xr3:uid="{C8840580-F723-4CA3-A107-42FCC677D424}" name="HP" dataDxfId="15">
      <calculatedColumnFormula>Table13182227[[#This Row],[Level]]*62.5+ 300</calculatedColumnFormula>
    </tableColumn>
    <tableColumn id="3" xr3:uid="{5D9241C6-74A5-4C1F-A8F7-69DB1BDA83FE}" name="MP" dataDxfId="14">
      <calculatedColumnFormula>Table13182227[[#This Row],[Level]]*12.5+60</calculatedColumnFormula>
    </tableColumn>
    <tableColumn id="4" xr3:uid="{D98F9CCD-2FEF-4FB2-B5AD-D2A6B610781B}" name="ATK" dataDxfId="13">
      <calculatedColumnFormula>Table13182227[[#This Row],[Level]]*1.25 + 15</calculatedColumnFormula>
    </tableColumn>
    <tableColumn id="5" xr3:uid="{CF1AF448-2207-48D1-8FE3-0A6B5DE3511C}" name="DEF" dataDxfId="10">
      <calculatedColumnFormula>Table13182227[[#This Row],[Level]]*1 + 15 + 10</calculatedColumnFormula>
    </tableColumn>
    <tableColumn id="6" xr3:uid="{A632BAA7-E71C-41F8-B5B0-90891BB5BA9B}" name="MAT" dataDxfId="12">
      <calculatedColumnFormula>Table13182227[[#This Row],[Level]]*1.25 + 15</calculatedColumnFormula>
    </tableColumn>
    <tableColumn id="7" xr3:uid="{E76132BC-BC67-4915-8112-E0B292C65C91}" name="MDF" dataDxfId="9">
      <calculatedColumnFormula>Table13182227[[#This Row],[Level]]*1 + 15 + 8</calculatedColumnFormula>
    </tableColumn>
    <tableColumn id="8" xr3:uid="{B25B7E33-B3CF-4D3D-9A14-3CE5B75535E8}" name="AGI" dataDxfId="8">
      <calculatedColumnFormula>Table13182227[[#This Row],[Level]]*1.5 + 15 + 40</calculatedColumnFormula>
    </tableColumn>
    <tableColumn id="9" xr3:uid="{40820F61-4B4C-4B23-95CF-AD5CDE975F4A}" name="LUK" dataDxfId="11">
      <calculatedColumnFormula>Table13182227[[#This Row],[Level]]*1.25 + 15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213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712F8FC-9826-474C-B326-FF2E66C27FA3}" name="Table13162044" displayName="Table13162044" ref="A20:I23" totalsRowShown="0">
  <autoFilter ref="A20:I23" xr:uid="{6015D08B-C4A1-43B9-B8BF-6F441CC08DCA}"/>
  <tableColumns count="9">
    <tableColumn id="1" xr3:uid="{D4205A68-390A-4750-8556-3B4847E58D16}" name="Level"/>
    <tableColumn id="2" xr3:uid="{D7D1DEBE-6CE0-4976-A401-D4F35A038AA9}" name="HP" dataDxfId="7">
      <calculatedColumnFormula>Table13162044[[#This Row],[Level]]*50 + 100</calculatedColumnFormula>
    </tableColumn>
    <tableColumn id="3" xr3:uid="{3CB0ED8A-F14B-4E5F-8474-F3034EA78A85}" name="MP" dataDxfId="6">
      <calculatedColumnFormula>Table13162044[[#This Row],[Level]]*15+100</calculatedColumnFormula>
    </tableColumn>
    <tableColumn id="4" xr3:uid="{F3186E07-87BD-4E53-8F85-AB4798362B0C}" name="ATK" dataDxfId="5">
      <calculatedColumnFormula>Table13162044[[#This Row],[Level]]*1+ 15</calculatedColumnFormula>
    </tableColumn>
    <tableColumn id="5" xr3:uid="{22ED75D6-B85C-4DF9-BC39-4154BAF3990E}" name="DEF" dataDxfId="1">
      <calculatedColumnFormula>Table13162044[[#This Row],[Level]]*1 + 15 + 4</calculatedColumnFormula>
    </tableColumn>
    <tableColumn id="6" xr3:uid="{B2DFC87A-2BEE-4B5A-AF53-4E18078ABC1B}" name="MAT" dataDxfId="2">
      <calculatedColumnFormula>Table13162044[[#This Row],[Level]]*1.375 + 15 + 40</calculatedColumnFormula>
    </tableColumn>
    <tableColumn id="7" xr3:uid="{8FF82542-4129-4E67-AA7B-7CB38D8FB051}" name="MDF" dataDxfId="0">
      <calculatedColumnFormula>Table13162044[[#This Row],[Level]]*1.375 + 15 + 14</calculatedColumnFormula>
    </tableColumn>
    <tableColumn id="8" xr3:uid="{85F4097E-90A5-4A7C-B184-42B110E62300}" name="AGI" dataDxfId="4">
      <calculatedColumnFormula>Table13162044[[#This Row],[Level]]*1.25 + 15</calculatedColumnFormula>
    </tableColumn>
    <tableColumn id="9" xr3:uid="{E1A21F56-D819-4CE3-9122-F47B8A4039A9}" name="LUK" dataDxfId="3">
      <calculatedColumnFormula>Table13162044[[#This Row],[Level]]*1.25 + 15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212">
      <calculatedColumnFormula>Table13161123[[#This Row],[Level]]*63+300</calculatedColumnFormula>
    </tableColumn>
    <tableColumn id="3" xr3:uid="{7BCF83B8-7492-4991-A008-F212725940B9}" name="MP" dataDxfId="211">
      <calculatedColumnFormula>Table13161123[[#This Row],[Level]]*10</calculatedColumnFormula>
    </tableColumn>
    <tableColumn id="4" xr3:uid="{33220A80-38D8-4480-ACC7-DF484072C96B}" name="ATK" dataDxfId="210">
      <calculatedColumnFormula>Table13161123[[#This Row],[Level]]*1.5+ 15+40</calculatedColumnFormula>
    </tableColumn>
    <tableColumn id="5" xr3:uid="{36708515-5004-4705-A558-44B59D0CE676}" name="DEF" dataDxfId="209">
      <calculatedColumnFormula>Table13161123[[#This Row],[Level]]*1.25 + 15+21</calculatedColumnFormula>
    </tableColumn>
    <tableColumn id="6" xr3:uid="{11729EA3-08C4-4E0B-B5EE-5B3C08A31A9C}" name="MAT" dataDxfId="208">
      <calculatedColumnFormula>Table13161123[[#This Row],[Level]]*1</calculatedColumnFormula>
    </tableColumn>
    <tableColumn id="7" xr3:uid="{B179D090-E484-4663-937A-480D1164D655}" name="MDF" dataDxfId="207">
      <calculatedColumnFormula>Table13161123[[#This Row],[Level]]*1.25+15 + 7</calculatedColumnFormula>
    </tableColumn>
    <tableColumn id="8" xr3:uid="{28323AD0-B3BD-401F-A237-92C8B8D70FEA}" name="AGI" dataDxfId="206">
      <calculatedColumnFormula>Table13161123[[#This Row],[Level]]*1.25 + 15</calculatedColumnFormula>
    </tableColumn>
    <tableColumn id="9" xr3:uid="{657BED8B-4C8A-42DC-BECD-5EEF9D1B7F37}" name="LUK" dataDxfId="205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204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203">
      <calculatedColumnFormula>Table1316112324[[#This Row],[Level]]*50 + 100</calculatedColumnFormula>
    </tableColumn>
    <tableColumn id="3" xr3:uid="{0D914B89-2678-453F-BC18-571DCD45E628}" name="MP" dataDxfId="202">
      <calculatedColumnFormula>Table1316112324[[#This Row],[Level]]*13.75 + 80</calculatedColumnFormula>
    </tableColumn>
    <tableColumn id="4" xr3:uid="{6FBD2F64-5B1C-4035-BB1A-AFB092DB60C3}" name="ATK" dataDxfId="201">
      <calculatedColumnFormula>Table1316112324[[#This Row],[Level]]*1 + 15</calculatedColumnFormula>
    </tableColumn>
    <tableColumn id="5" xr3:uid="{7E0AF3FC-CC5D-4A6A-A4A2-DE278DEC4062}" name="DEF" dataDxfId="200">
      <calculatedColumnFormula>Table1316112324[[#This Row],[Level]]*1 + 15 + 4</calculatedColumnFormula>
    </tableColumn>
    <tableColumn id="6" xr3:uid="{3AF4D559-893B-4D50-BCB4-A1BD1FAF2F23}" name="MAT" dataDxfId="199">
      <calculatedColumnFormula>Table1316112324[[#This Row],[Level]]*1.5 + 15 + 40</calculatedColumnFormula>
    </tableColumn>
    <tableColumn id="7" xr3:uid="{6E9418A6-75AC-4541-9029-814EC5C06E70}" name="MDF" dataDxfId="198">
      <calculatedColumnFormula>Table1316112324[[#This Row],[Level]]*1.375+15 + 14</calculatedColumnFormula>
    </tableColumn>
    <tableColumn id="8" xr3:uid="{CD605BEE-D561-4A2C-8D06-8E9AD70C32AC}" name="AGI" dataDxfId="197">
      <calculatedColumnFormula>Table1316112324[[#This Row],[Level]]*1.25 + 15</calculatedColumnFormula>
    </tableColumn>
    <tableColumn id="9" xr3:uid="{E26506B2-F488-4AA4-AC87-819A22964609}" name="LUK" dataDxfId="196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95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94">
      <calculatedColumnFormula>Table131611232425[[#This Row],[Level]]*63 + 300</calculatedColumnFormula>
    </tableColumn>
    <tableColumn id="3" xr3:uid="{42935B44-C727-42B0-B48E-0369818BF78A}" name="MP" dataDxfId="193">
      <calculatedColumnFormula>Table131611232425[[#This Row],[Level]]*10 + 20</calculatedColumnFormula>
    </tableColumn>
    <tableColumn id="4" xr3:uid="{FC4572C7-88EC-4981-A6ED-43397844845B}" name="ATK" dataDxfId="192">
      <calculatedColumnFormula>Table131611232425[[#This Row],[Level]]*1 + 15</calculatedColumnFormula>
    </tableColumn>
    <tableColumn id="5" xr3:uid="{C8D61CEB-FFEC-42C3-9123-5140E65C1A2C}" name="DEF" dataDxfId="191">
      <calculatedColumnFormula>Table131611232425[[#This Row],[Level]]*1.375 + 15 + 19</calculatedColumnFormula>
    </tableColumn>
    <tableColumn id="6" xr3:uid="{8C971683-28D2-4474-83CA-936F352F1324}" name="MAT" dataDxfId="190">
      <calculatedColumnFormula>Table131611232425[[#This Row],[Level]]*1 + 15</calculatedColumnFormula>
    </tableColumn>
    <tableColumn id="7" xr3:uid="{3371862A-9CF2-47CA-A149-4921E3B33162}" name="MDF" dataDxfId="189">
      <calculatedColumnFormula>Table131611232425[[#This Row],[Level]]*1.375+15 + 5</calculatedColumnFormula>
    </tableColumn>
    <tableColumn id="8" xr3:uid="{AC6AC739-B4C9-47A6-9472-439C60B629A0}" name="AGI" dataDxfId="188">
      <calculatedColumnFormula>Table131611232425[[#This Row],[Level]]*1 + 15</calculatedColumnFormula>
    </tableColumn>
    <tableColumn id="9" xr3:uid="{E727A271-B479-47C0-A557-227ABD8EC0AC}" name="LUK" dataDxfId="187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topLeftCell="B1" workbookViewId="0">
      <selection activeCell="I4" sqref="I4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topLeftCell="A22" workbookViewId="0">
      <selection activeCell="O6" sqref="O6"/>
    </sheetView>
  </sheetViews>
  <sheetFormatPr defaultRowHeight="15" x14ac:dyDescent="0.25"/>
  <sheetData>
    <row r="1" spans="1:10" x14ac:dyDescent="0.25">
      <c r="A1" t="s">
        <v>59</v>
      </c>
    </row>
    <row r="2" spans="1:10" x14ac:dyDescent="0.25">
      <c r="A2" t="s">
        <v>58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57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6FB-B5E4-44F5-B062-22E344453193}">
  <dimension ref="A2:I23"/>
  <sheetViews>
    <sheetView tabSelected="1" workbookViewId="0">
      <selection activeCell="L23" sqref="L23"/>
    </sheetView>
  </sheetViews>
  <sheetFormatPr defaultRowHeight="15" x14ac:dyDescent="0.25"/>
  <sheetData>
    <row r="2" spans="1:9" x14ac:dyDescent="0.25">
      <c r="A2" t="s">
        <v>60</v>
      </c>
    </row>
    <row r="3" spans="1:9" x14ac:dyDescent="0.25">
      <c r="A3" t="s">
        <v>61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Table131639[[#This Row],[Level]]*75 + 500</f>
        <v>575</v>
      </c>
      <c r="C5">
        <f>Table131639[[#This Row],[Level]]*10+20</f>
        <v>30</v>
      </c>
      <c r="D5">
        <f>Table131639[[#This Row],[Level]]*1.375+ 15 + 40</f>
        <v>56.375</v>
      </c>
      <c r="E5">
        <f>Table131639[[#This Row],[Level]]*1.375 + 15 + 19</f>
        <v>35.375</v>
      </c>
      <c r="F5">
        <f>Table131639[[#This Row],[Level]]*1 + 15</f>
        <v>16</v>
      </c>
      <c r="G5">
        <f>Table131639[[#This Row],[Level]]*1 + 15 + 5</f>
        <v>21</v>
      </c>
      <c r="H5">
        <f>Table131639[[#This Row],[Level]]*1.25 + 15</f>
        <v>16.25</v>
      </c>
      <c r="I5">
        <f>Table131639[[#This Row],[Level]]*1.25 + 15</f>
        <v>16.25</v>
      </c>
    </row>
    <row r="6" spans="1:9" x14ac:dyDescent="0.25">
      <c r="A6">
        <v>10</v>
      </c>
      <c r="B6">
        <f>Table131639[[#This Row],[Level]]*75 + 500</f>
        <v>1250</v>
      </c>
      <c r="C6">
        <f>Table131639[[#This Row],[Level]]*10+20</f>
        <v>120</v>
      </c>
      <c r="D6">
        <f>Table131639[[#This Row],[Level]]*1.375+ 15 + 40</f>
        <v>68.75</v>
      </c>
      <c r="E6">
        <f>Table131639[[#This Row],[Level]]*1.375 + 15 + 19</f>
        <v>47.75</v>
      </c>
      <c r="F6">
        <f>Table131639[[#This Row],[Level]]*1 + 15</f>
        <v>25</v>
      </c>
      <c r="G6">
        <f>Table131639[[#This Row],[Level]]*1 + 15 + 5</f>
        <v>30</v>
      </c>
      <c r="H6">
        <f>Table131639[[#This Row],[Level]]*1.25 + 15</f>
        <v>27.5</v>
      </c>
      <c r="I6">
        <f>Table131639[[#This Row],[Level]]*1.25 + 15</f>
        <v>27.5</v>
      </c>
    </row>
    <row r="7" spans="1:9" x14ac:dyDescent="0.25">
      <c r="A7">
        <v>20</v>
      </c>
      <c r="B7">
        <f>Table131639[[#This Row],[Level]]*75 + 500</f>
        <v>2000</v>
      </c>
      <c r="C7">
        <f>Table131639[[#This Row],[Level]]*10+20</f>
        <v>220</v>
      </c>
      <c r="D7">
        <f>Table131639[[#This Row],[Level]]*1.375+ 15 + 40</f>
        <v>82.5</v>
      </c>
      <c r="E7">
        <f>Table131639[[#This Row],[Level]]*1.375 + 15 + 19</f>
        <v>61.5</v>
      </c>
      <c r="F7">
        <f>Table131639[[#This Row],[Level]]*1 + 15</f>
        <v>35</v>
      </c>
      <c r="G7">
        <f>Table131639[[#This Row],[Level]]*1 + 15 + 5</f>
        <v>40</v>
      </c>
      <c r="H7">
        <f>Table131639[[#This Row],[Level]]*1.25 + 15</f>
        <v>40</v>
      </c>
      <c r="I7">
        <f>Table131639[[#This Row],[Level]]*1.25 + 15</f>
        <v>40</v>
      </c>
    </row>
    <row r="11" spans="1:9" x14ac:dyDescent="0.25">
      <c r="A11" t="s">
        <v>62</v>
      </c>
    </row>
    <row r="12" spans="1:9" x14ac:dyDescent="0.25">
      <c r="A12" t="s">
        <v>12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</row>
    <row r="13" spans="1:9" x14ac:dyDescent="0.25">
      <c r="A13">
        <v>1</v>
      </c>
      <c r="B13">
        <f>Table13182227[[#This Row],[Level]]*62.5+ 300</f>
        <v>362.5</v>
      </c>
      <c r="C13">
        <f>Table13182227[[#This Row],[Level]]*12.5+60</f>
        <v>72.5</v>
      </c>
      <c r="D13">
        <f>Table13182227[[#This Row],[Level]]*1.25 + 15</f>
        <v>16.25</v>
      </c>
      <c r="E13">
        <f>Table13182227[[#This Row],[Level]]*1 + 15 + 10</f>
        <v>26</v>
      </c>
      <c r="F13">
        <f>Table13182227[[#This Row],[Level]]*1.25 + 15</f>
        <v>16.25</v>
      </c>
      <c r="G13">
        <f>Table13182227[[#This Row],[Level]]*1 + 15 + 8</f>
        <v>24</v>
      </c>
      <c r="H13">
        <f>Table13182227[[#This Row],[Level]]*1.5 + 15 + 40</f>
        <v>56.5</v>
      </c>
      <c r="I13">
        <f>Table13182227[[#This Row],[Level]]*1.25 + 15</f>
        <v>16.25</v>
      </c>
    </row>
    <row r="14" spans="1:9" x14ac:dyDescent="0.25">
      <c r="A14">
        <v>15</v>
      </c>
      <c r="B14">
        <f>Table13182227[[#This Row],[Level]]*62.5+ 300</f>
        <v>1237.5</v>
      </c>
      <c r="C14">
        <f>Table13182227[[#This Row],[Level]]*12.5+60</f>
        <v>247.5</v>
      </c>
      <c r="D14">
        <f>Table13182227[[#This Row],[Level]]*1.25 + 15</f>
        <v>33.75</v>
      </c>
      <c r="E14">
        <f>Table13182227[[#This Row],[Level]]*1 + 15 + 10</f>
        <v>40</v>
      </c>
      <c r="F14">
        <f>Table13182227[[#This Row],[Level]]*1.25 + 15</f>
        <v>33.75</v>
      </c>
      <c r="G14">
        <f>Table13182227[[#This Row],[Level]]*1 + 15 + 8</f>
        <v>38</v>
      </c>
      <c r="H14">
        <f>Table13182227[[#This Row],[Level]]*1.5 + 15 + 40</f>
        <v>77.5</v>
      </c>
      <c r="I14">
        <f>Table13182227[[#This Row],[Level]]*1.25 + 15</f>
        <v>33.75</v>
      </c>
    </row>
    <row r="15" spans="1:9" x14ac:dyDescent="0.25">
      <c r="A15">
        <v>20</v>
      </c>
      <c r="B15">
        <f>Table13182227[[#This Row],[Level]]*62.5+ 300</f>
        <v>1550</v>
      </c>
      <c r="C15">
        <f>Table13182227[[#This Row],[Level]]*12.5+60</f>
        <v>310</v>
      </c>
      <c r="D15">
        <f>Table13182227[[#This Row],[Level]]*1.25 + 15</f>
        <v>40</v>
      </c>
      <c r="E15">
        <f>Table13182227[[#This Row],[Level]]*1 + 15 + 10</f>
        <v>45</v>
      </c>
      <c r="F15">
        <f>Table13182227[[#This Row],[Level]]*1.25 + 15</f>
        <v>40</v>
      </c>
      <c r="G15">
        <f>Table13182227[[#This Row],[Level]]*1 + 15 + 8</f>
        <v>43</v>
      </c>
      <c r="H15">
        <f>Table13182227[[#This Row],[Level]]*1.5 + 15 + 40</f>
        <v>85</v>
      </c>
      <c r="I15">
        <f>Table13182227[[#This Row],[Level]]*1.25 + 15</f>
        <v>40</v>
      </c>
    </row>
    <row r="19" spans="1:9" x14ac:dyDescent="0.25">
      <c r="A19" t="s">
        <v>63</v>
      </c>
    </row>
    <row r="20" spans="1:9" x14ac:dyDescent="0.25">
      <c r="A20" t="s">
        <v>12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</row>
    <row r="21" spans="1:9" x14ac:dyDescent="0.25">
      <c r="A21">
        <v>1</v>
      </c>
      <c r="B21">
        <f>Table13162044[[#This Row],[Level]]*50 + 100</f>
        <v>150</v>
      </c>
      <c r="C21">
        <f>Table13162044[[#This Row],[Level]]*15+100</f>
        <v>115</v>
      </c>
      <c r="D21">
        <f>Table13162044[[#This Row],[Level]]*1+ 15</f>
        <v>16</v>
      </c>
      <c r="E21">
        <f>Table13162044[[#This Row],[Level]]*1 + 15 + 4</f>
        <v>20</v>
      </c>
      <c r="F21">
        <f>Table13162044[[#This Row],[Level]]*1.375 + 15 + 40</f>
        <v>56.375</v>
      </c>
      <c r="G21">
        <f>Table13162044[[#This Row],[Level]]*1.375 + 15 + 14</f>
        <v>30.375</v>
      </c>
      <c r="H21">
        <f>Table13162044[[#This Row],[Level]]*1.25 + 15</f>
        <v>16.25</v>
      </c>
      <c r="I21">
        <f>Table13162044[[#This Row],[Level]]*1.25 + 15</f>
        <v>16.25</v>
      </c>
    </row>
    <row r="22" spans="1:9" x14ac:dyDescent="0.25">
      <c r="A22">
        <v>10</v>
      </c>
      <c r="B22">
        <f>Table13162044[[#This Row],[Level]]*50 + 100</f>
        <v>600</v>
      </c>
      <c r="C22">
        <f>Table13162044[[#This Row],[Level]]*15+100</f>
        <v>250</v>
      </c>
      <c r="D22">
        <f>Table13162044[[#This Row],[Level]]*1+ 15</f>
        <v>25</v>
      </c>
      <c r="E22">
        <f>Table13162044[[#This Row],[Level]]*1 + 15 + 4</f>
        <v>29</v>
      </c>
      <c r="F22">
        <f>Table13162044[[#This Row],[Level]]*1.375 + 15 + 40</f>
        <v>68.75</v>
      </c>
      <c r="G22">
        <f>Table13162044[[#This Row],[Level]]*1.375 + 15 + 14</f>
        <v>42.75</v>
      </c>
      <c r="H22">
        <f>Table13162044[[#This Row],[Level]]*1.25 + 15</f>
        <v>27.5</v>
      </c>
      <c r="I22">
        <f>Table13162044[[#This Row],[Level]]*1.25 + 15</f>
        <v>27.5</v>
      </c>
    </row>
    <row r="23" spans="1:9" x14ac:dyDescent="0.25">
      <c r="A23">
        <v>20</v>
      </c>
      <c r="B23">
        <f>Table13162044[[#This Row],[Level]]*50 + 100</f>
        <v>1100</v>
      </c>
      <c r="C23">
        <f>Table13162044[[#This Row],[Level]]*15+100</f>
        <v>400</v>
      </c>
      <c r="D23">
        <f>Table13162044[[#This Row],[Level]]*1+ 15</f>
        <v>35</v>
      </c>
      <c r="E23">
        <f>Table13162044[[#This Row],[Level]]*1 + 15 + 4</f>
        <v>39</v>
      </c>
      <c r="F23">
        <f>Table13162044[[#This Row],[Level]]*1.375 + 15 + 40</f>
        <v>82.5</v>
      </c>
      <c r="G23">
        <f>Table13162044[[#This Row],[Level]]*1.375 + 15 + 14</f>
        <v>56.5</v>
      </c>
      <c r="H23">
        <f>Table13162044[[#This Row],[Level]]*1.25 + 15</f>
        <v>40</v>
      </c>
      <c r="I23">
        <f>Table13162044[[#This Row],[Level]]*1.25 + 15</f>
        <v>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K13" sqref="K13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20</v>
      </c>
      <c r="B14" s="1">
        <f>Table13161123[[#This Row],[Level]]*63+300</f>
        <v>1560</v>
      </c>
      <c r="C14" s="1">
        <f>Table13161123[[#This Row],[Level]]*10</f>
        <v>200</v>
      </c>
      <c r="D14" s="1">
        <f>Table13161123[[#This Row],[Level]]*1.5+ 15+40</f>
        <v>85</v>
      </c>
      <c r="E14" s="1">
        <f>Table13161123[[#This Row],[Level]]*1.25 + 15+21</f>
        <v>61</v>
      </c>
      <c r="F14" s="1">
        <f>Table13161123[[#This Row],[Level]]*1</f>
        <v>20</v>
      </c>
      <c r="G14" s="1">
        <f>Table13161123[[#This Row],[Level]]*1.25+15 + 7</f>
        <v>47</v>
      </c>
      <c r="H14" s="1">
        <f>Table13161123[[#This Row],[Level]]*1.25 + 15</f>
        <v>40</v>
      </c>
      <c r="I14" s="1">
        <f>Table13161123[[#This Row],[Level]]*1</f>
        <v>20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  <vt:lpstr>BanditsAndMercenaries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2017-11-07T19:44:06Z</dcterms:modified>
</cp:coreProperties>
</file>