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645" activeTab="4"/>
  </bookViews>
  <sheets>
    <sheet name="Лист1" sheetId="1" r:id="rId1"/>
    <sheet name="Проверка гипотез" sheetId="5" r:id="rId2"/>
    <sheet name="t-тест" sheetId="6" r:id="rId3"/>
    <sheet name="Лист3" sheetId="7" r:id="rId4"/>
    <sheet name="Лист4" sheetId="8" r:id="rId5"/>
  </sheets>
  <calcPr calcId="145621"/>
</workbook>
</file>

<file path=xl/calcChain.xml><?xml version="1.0" encoding="utf-8"?>
<calcChain xmlns="http://schemas.openxmlformats.org/spreadsheetml/2006/main">
  <c r="M21" i="8" l="1"/>
  <c r="M20" i="8"/>
  <c r="E69" i="8"/>
  <c r="E57" i="8"/>
  <c r="E58" i="8"/>
  <c r="E59" i="8"/>
  <c r="E60" i="8"/>
  <c r="E61" i="8"/>
  <c r="E62" i="8"/>
  <c r="E63" i="8"/>
  <c r="E64" i="8"/>
  <c r="E65" i="8"/>
  <c r="E66" i="8"/>
  <c r="E67" i="8"/>
  <c r="E68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32" i="8"/>
  <c r="E33" i="8"/>
  <c r="E34" i="8"/>
  <c r="E35" i="8"/>
  <c r="E36" i="8"/>
  <c r="E37" i="8"/>
  <c r="E38" i="8"/>
  <c r="E39" i="8"/>
  <c r="E40" i="8"/>
  <c r="E21" i="8"/>
  <c r="E22" i="8"/>
  <c r="E23" i="8"/>
  <c r="E24" i="8"/>
  <c r="E25" i="8"/>
  <c r="E26" i="8"/>
  <c r="E27" i="8"/>
  <c r="E28" i="8"/>
  <c r="E29" i="8"/>
  <c r="E30" i="8"/>
  <c r="E31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3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40" i="8"/>
  <c r="D41" i="8"/>
  <c r="D42" i="8"/>
  <c r="D43" i="8"/>
  <c r="D44" i="8"/>
  <c r="D45" i="8"/>
  <c r="D46" i="8"/>
  <c r="D47" i="8"/>
  <c r="D48" i="8"/>
  <c r="D49" i="8"/>
  <c r="D50" i="8"/>
  <c r="D51" i="8"/>
  <c r="D28" i="8"/>
  <c r="D29" i="8"/>
  <c r="D30" i="8"/>
  <c r="D31" i="8"/>
  <c r="D32" i="8"/>
  <c r="D33" i="8"/>
  <c r="D34" i="8"/>
  <c r="D35" i="8"/>
  <c r="D36" i="8"/>
  <c r="D37" i="8"/>
  <c r="D38" i="8"/>
  <c r="D39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3" i="8"/>
  <c r="H23" i="8"/>
  <c r="H22" i="8"/>
  <c r="H21" i="8"/>
  <c r="J20" i="8"/>
  <c r="H18" i="8"/>
  <c r="I20" i="8"/>
  <c r="H20" i="8"/>
  <c r="H13" i="8"/>
  <c r="I13" i="8"/>
  <c r="I12" i="8"/>
  <c r="H12" i="8"/>
  <c r="I6" i="8" l="1"/>
  <c r="I8" i="8" s="1"/>
  <c r="H6" i="8"/>
  <c r="I5" i="8"/>
  <c r="I10" i="8" s="1"/>
  <c r="H5" i="8"/>
  <c r="I9" i="8" l="1"/>
  <c r="H3" i="8" l="1"/>
  <c r="F5" i="5"/>
  <c r="C25" i="5"/>
  <c r="B25" i="5"/>
  <c r="B24" i="5"/>
  <c r="C23" i="5"/>
  <c r="B23" i="5"/>
  <c r="H8" i="8" l="1"/>
  <c r="H10" i="8"/>
  <c r="H9" i="8"/>
  <c r="B4" i="5"/>
  <c r="C54" i="1"/>
  <c r="D54" i="1"/>
  <c r="D52" i="1"/>
  <c r="D53" i="1" s="1"/>
  <c r="C52" i="1"/>
  <c r="C53" i="1" s="1"/>
  <c r="D51" i="1" l="1"/>
  <c r="C5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E5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<sst xmlns="http://schemas.openxmlformats.org/spreadsheetml/2006/main" count="149" uniqueCount="117">
  <si>
    <t>Кол-во студентов</t>
  </si>
  <si>
    <t>Колледж</t>
  </si>
  <si>
    <t>Штат</t>
  </si>
  <si>
    <t>Цена обучения</t>
  </si>
  <si>
    <t>Willams College</t>
  </si>
  <si>
    <t>Massachusetts</t>
  </si>
  <si>
    <t>Stanford University</t>
  </si>
  <si>
    <t>California</t>
  </si>
  <si>
    <t>Swarthmore College</t>
  </si>
  <si>
    <t>Pennsylvania</t>
  </si>
  <si>
    <t>Princeton University</t>
  </si>
  <si>
    <t>New Jersey</t>
  </si>
  <si>
    <t>Massachusetts Institute of Technology</t>
  </si>
  <si>
    <t>Yale University</t>
  </si>
  <si>
    <t>Connecticut</t>
  </si>
  <si>
    <t>Harvard University</t>
  </si>
  <si>
    <t>Pomona College</t>
  </si>
  <si>
    <t>New York</t>
  </si>
  <si>
    <t>Amherst College</t>
  </si>
  <si>
    <t>Haverford College</t>
  </si>
  <si>
    <t>University of Pennsylvania</t>
  </si>
  <si>
    <t>Brown University</t>
  </si>
  <si>
    <t>Rhode Island</t>
  </si>
  <si>
    <t>Bowdoin College</t>
  </si>
  <si>
    <t>Maine</t>
  </si>
  <si>
    <t>Wesleyan University</t>
  </si>
  <si>
    <t>Carleton College</t>
  </si>
  <si>
    <t>Minnesota</t>
  </si>
  <si>
    <t>University of Notre Dame</t>
  </si>
  <si>
    <t>Indiana</t>
  </si>
  <si>
    <t>Dartmouth College</t>
  </si>
  <si>
    <t>New Hampshire</t>
  </si>
  <si>
    <t>Northwestern University</t>
  </si>
  <si>
    <t>Illinois</t>
  </si>
  <si>
    <t>Columbia University</t>
  </si>
  <si>
    <t>California Institute of Technology</t>
  </si>
  <si>
    <t>Davidson College</t>
  </si>
  <si>
    <t>North Carolina</t>
  </si>
  <si>
    <t>Duke University</t>
  </si>
  <si>
    <t>University of Chicago</t>
  </si>
  <si>
    <t>Tufts University</t>
  </si>
  <si>
    <t>Vassar College</t>
  </si>
  <si>
    <t>Georgetown University</t>
  </si>
  <si>
    <t>District of Columbia</t>
  </si>
  <si>
    <t>Wellesley College</t>
  </si>
  <si>
    <t>Middlebury College</t>
  </si>
  <si>
    <t>Vermont</t>
  </si>
  <si>
    <t>Cornell University</t>
  </si>
  <si>
    <t>Rice University</t>
  </si>
  <si>
    <t>Texas</t>
  </si>
  <si>
    <t>Washington and Lee University</t>
  </si>
  <si>
    <t>Virginia</t>
  </si>
  <si>
    <t>Barnard College</t>
  </si>
  <si>
    <t>Boston College</t>
  </si>
  <si>
    <t>University of California, Berkeley</t>
  </si>
  <si>
    <t>Colgate University</t>
  </si>
  <si>
    <t>Colby College</t>
  </si>
  <si>
    <t>University of Virginia</t>
  </si>
  <si>
    <t>Стандартное отклонение</t>
  </si>
  <si>
    <t>Среднее значение</t>
  </si>
  <si>
    <t>Доверительный интервал мат. ожидания</t>
  </si>
  <si>
    <t>Дисперсия</t>
  </si>
  <si>
    <t>(Xi - Xср)^2</t>
  </si>
  <si>
    <t>Дисперсия X</t>
  </si>
  <si>
    <t>Дисперсия Y</t>
  </si>
  <si>
    <t xml:space="preserve">Уровень значимости </t>
  </si>
  <si>
    <t>Ф(х)</t>
  </si>
  <si>
    <t xml:space="preserve">x </t>
  </si>
  <si>
    <t>n</t>
  </si>
  <si>
    <t>m</t>
  </si>
  <si>
    <t>ԑ</t>
  </si>
  <si>
    <t>(Yi - Yср)^2</t>
  </si>
  <si>
    <t>Дисперсии</t>
  </si>
  <si>
    <t>Sunspot numbers</t>
  </si>
  <si>
    <t>lXср - Yсрl</t>
  </si>
  <si>
    <t>Двухвыборочный t-тест с различными дисперсиями</t>
  </si>
  <si>
    <t>Переменная 1</t>
  </si>
  <si>
    <t>Переменная 2</t>
  </si>
  <si>
    <t>Среднее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</si>
  <si>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</si>
  <si>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</si>
  <si>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</si>
  <si>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</si>
  <si>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</si>
  <si>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</si>
  <si>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</si>
  <si>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</si>
  <si>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</si>
  <si>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</si>
  <si>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</si>
  <si>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</si>
  <si>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</si>
  <si>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</si>
  <si>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</si>
  <si>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</si>
  <si>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</si>
  <si>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</si>
  <si>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</si>
  <si>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</si>
  <si>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Температура воды</t>
  </si>
  <si>
    <t>β</t>
  </si>
  <si>
    <t>ε</t>
  </si>
  <si>
    <t>Ср. знач</t>
  </si>
  <si>
    <t>Доверительный интервал</t>
  </si>
  <si>
    <t>Нижняя граница</t>
  </si>
  <si>
    <t>Верхняя граница</t>
  </si>
  <si>
    <t>Мат. Ожидание</t>
  </si>
  <si>
    <t>Проверка гипотез</t>
  </si>
  <si>
    <t>x</t>
  </si>
  <si>
    <t>Ф(x)</t>
  </si>
  <si>
    <t>α</t>
  </si>
  <si>
    <t>Январь(X)</t>
  </si>
  <si>
    <t>Февраль(Y)</t>
  </si>
  <si>
    <t>m1 = m2</t>
  </si>
  <si>
    <t>При неизвестных дисперсиях</t>
  </si>
  <si>
    <t>D(X)</t>
  </si>
  <si>
    <t>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</si>
</sst>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.5"/>
      <color rgb="FF261913"/>
      <name val="Times New Roman"/>
      <family val="1"/>
    </font>
    <font>
      <b/>
      <sz val="10.5"/>
      <color rgb="FF261913"/>
      <name val="Times New Roman"/>
      <family val="1"/>
    </font>
    <font>
      <sz val="10.5"/>
      <color rgb="FF000000"/>
      <name val="Times New Roman"/>
      <family val="1"/>
    </font>
    <font>
      <sz val="11"/>
      <color theme="1"/>
      <name val="Calibri"/>
      <family val="2"/>
      <charset val="204"/>
    </font>
    <font>
      <sz val="9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/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6" fillId="0" borderId="13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14" xfId="0" applyFont="1" applyBorder="1"/>
    <xf numFmtId="0" fontId="8" fillId="0" borderId="0" xfId="0" applyFont="1" applyBorder="1"/>
    <xf numFmtId="0" fontId="0" fillId="0" borderId="0" xfId="0" applyBorder="1"/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Fill="1" applyBorder="1"/>
    <xf numFmtId="0" fontId="0" fillId="0" borderId="0" xfId="0" applyAlignment="1"/>
    <xf numFmtId="14" fontId="0" fillId="0" borderId="16" xfId="0" applyNumberFormat="1" applyBorder="1"/>
    <xf numFmtId="0" fontId="0" fillId="0" borderId="16" xfId="0" applyBorder="1"/>
    <xf numFmtId="0" fontId="7" fillId="0" borderId="0" xfId="0" applyFont="1" applyBorder="1" applyAlignment="1">
      <alignment vertical="center"/>
    </xf>
    <xf numFmtId="2" fontId="0" fillId="0" borderId="0" xfId="0" applyNumberFormat="1" applyAlignment="1"/>
    <xf numFmtId="2" fontId="0" fillId="0" borderId="1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40" workbookViewId="0">
      <selection activeCell="C55" sqref="C55"/>
    </sheetView>
  </sheetViews>
  <sheetFormatPr defaultRowHeight="15" x14ac:dyDescent="0.25"/>
  <cols>
    <col min="1" max="1" width="33.28515625" customWidth="1"/>
    <col min="2" max="2" width="16.42578125" customWidth="1"/>
    <col min="3" max="3" width="15.85546875" customWidth="1"/>
    <col min="4" max="4" width="17.28515625" customWidth="1"/>
    <col min="5" max="5" width="17" customWidth="1"/>
    <col min="6" max="6" width="24.42578125" bestFit="1" customWidth="1"/>
  </cols>
  <sheetData>
    <row r="1" spans="1:6" ht="15.75" thickBot="1" x14ac:dyDescent="0.3">
      <c r="A1" s="2" t="s">
        <v>1</v>
      </c>
      <c r="B1" s="2" t="s">
        <v>2</v>
      </c>
      <c r="C1" s="2" t="s">
        <v>3</v>
      </c>
      <c r="D1" s="7" t="s">
        <v>0</v>
      </c>
      <c r="E1" s="23" t="s">
        <v>62</v>
      </c>
      <c r="F1" s="24"/>
    </row>
    <row r="2" spans="1:6" ht="15.75" thickBot="1" x14ac:dyDescent="0.3">
      <c r="A2" s="8" t="s">
        <v>4</v>
      </c>
      <c r="B2" s="8" t="s">
        <v>5</v>
      </c>
      <c r="C2" s="16">
        <v>61850</v>
      </c>
      <c r="D2" s="3">
        <v>2124</v>
      </c>
      <c r="E2" s="20">
        <f>POWER(C2 - $C$51, 2)</f>
        <v>2447871.6734842919</v>
      </c>
      <c r="F2" s="1">
        <f>POWER(D2 - $D$51, 2)</f>
        <v>64189545.539810091</v>
      </c>
    </row>
    <row r="3" spans="1:6" ht="15.75" thickBot="1" x14ac:dyDescent="0.3">
      <c r="A3" s="8" t="s">
        <v>6</v>
      </c>
      <c r="B3" s="8" t="s">
        <v>7</v>
      </c>
      <c r="C3" s="16">
        <v>60749</v>
      </c>
      <c r="D3" s="3">
        <v>18519</v>
      </c>
      <c r="E3" s="20">
        <f t="shared" ref="E3:E50" si="0">POWER(C3 - $C$51, 2)</f>
        <v>214894.88970051042</v>
      </c>
      <c r="F3" s="1">
        <f t="shared" ref="F3:F50" si="1">POWER(D3 - $D$51, 2)</f>
        <v>70277407.837107375</v>
      </c>
    </row>
    <row r="4" spans="1:6" ht="15.75" thickBot="1" x14ac:dyDescent="0.3">
      <c r="A4" s="8" t="s">
        <v>8</v>
      </c>
      <c r="B4" s="8" t="s">
        <v>9</v>
      </c>
      <c r="C4" s="16">
        <v>60671</v>
      </c>
      <c r="D4" s="3">
        <v>1552</v>
      </c>
      <c r="E4" s="20">
        <f t="shared" si="0"/>
        <v>148662.34915997004</v>
      </c>
      <c r="F4" s="1">
        <f t="shared" si="1"/>
        <v>73682272.026296571</v>
      </c>
    </row>
    <row r="5" spans="1:6" x14ac:dyDescent="0.25">
      <c r="A5" s="9" t="s">
        <v>10</v>
      </c>
      <c r="B5" s="9" t="s">
        <v>11</v>
      </c>
      <c r="C5" s="17">
        <v>55832</v>
      </c>
      <c r="D5" s="4">
        <v>7975</v>
      </c>
      <c r="E5" s="20">
        <f t="shared" si="0"/>
        <v>19833060.43024106</v>
      </c>
      <c r="F5" s="1">
        <f t="shared" si="1"/>
        <v>4669220.1614317046</v>
      </c>
    </row>
    <row r="6" spans="1:6" ht="15.75" thickBot="1" x14ac:dyDescent="0.3">
      <c r="A6" s="10"/>
      <c r="B6" s="10"/>
      <c r="C6" s="18"/>
      <c r="D6" s="5"/>
      <c r="E6" s="20">
        <f t="shared" si="0"/>
        <v>3634333363.5653763</v>
      </c>
      <c r="F6" s="1">
        <f t="shared" si="1"/>
        <v>102735208.67494522</v>
      </c>
    </row>
    <row r="7" spans="1:6" x14ac:dyDescent="0.25">
      <c r="A7" s="9" t="s">
        <v>12</v>
      </c>
      <c r="B7" s="9" t="s">
        <v>5</v>
      </c>
      <c r="C7" s="17">
        <v>59020</v>
      </c>
      <c r="D7" s="4">
        <v>11189</v>
      </c>
      <c r="E7" s="20">
        <f t="shared" si="0"/>
        <v>1601319.2410518653</v>
      </c>
      <c r="F7" s="1">
        <f t="shared" si="1"/>
        <v>1109150.5398100791</v>
      </c>
    </row>
    <row r="8" spans="1:6" ht="15.75" thickBot="1" x14ac:dyDescent="0.3">
      <c r="A8" s="10"/>
      <c r="B8" s="10"/>
      <c r="C8" s="18"/>
      <c r="D8" s="5"/>
      <c r="E8" s="20">
        <f t="shared" si="0"/>
        <v>3634333363.5653763</v>
      </c>
      <c r="F8" s="1">
        <f t="shared" si="1"/>
        <v>102735208.67494522</v>
      </c>
    </row>
    <row r="9" spans="1:6" x14ac:dyDescent="0.25">
      <c r="A9" s="11"/>
      <c r="B9" s="9" t="s">
        <v>14</v>
      </c>
      <c r="C9" s="17">
        <v>61620</v>
      </c>
      <c r="D9" s="4">
        <v>11906</v>
      </c>
      <c r="E9" s="20">
        <f t="shared" si="0"/>
        <v>1781070.5924032114</v>
      </c>
      <c r="F9" s="1">
        <f t="shared" si="1"/>
        <v>3133474.0803506188</v>
      </c>
    </row>
    <row r="10" spans="1:6" x14ac:dyDescent="0.25">
      <c r="A10" s="12" t="s">
        <v>13</v>
      </c>
      <c r="B10" s="13"/>
      <c r="C10" s="19"/>
      <c r="D10" s="6"/>
      <c r="E10" s="20">
        <f t="shared" si="0"/>
        <v>3634333363.5653763</v>
      </c>
      <c r="F10" s="1">
        <f t="shared" si="1"/>
        <v>102735208.67494522</v>
      </c>
    </row>
    <row r="11" spans="1:6" ht="15.75" thickBot="1" x14ac:dyDescent="0.3">
      <c r="A11" s="8"/>
      <c r="B11" s="10"/>
      <c r="C11" s="18"/>
      <c r="D11" s="5"/>
      <c r="E11" s="20">
        <f t="shared" si="0"/>
        <v>3634333363.5653763</v>
      </c>
      <c r="F11" s="1">
        <f t="shared" si="1"/>
        <v>102735208.67494522</v>
      </c>
    </row>
    <row r="12" spans="1:6" x14ac:dyDescent="0.25">
      <c r="A12" s="11"/>
      <c r="B12" s="9" t="s">
        <v>5</v>
      </c>
      <c r="C12" s="17">
        <v>59950</v>
      </c>
      <c r="D12" s="4">
        <v>28147</v>
      </c>
      <c r="E12" s="20">
        <f t="shared" si="0"/>
        <v>112514.91672753901</v>
      </c>
      <c r="F12" s="1">
        <f t="shared" si="1"/>
        <v>324401962.4317019</v>
      </c>
    </row>
    <row r="13" spans="1:6" x14ac:dyDescent="0.25">
      <c r="A13" s="12" t="s">
        <v>15</v>
      </c>
      <c r="B13" s="13"/>
      <c r="C13" s="19"/>
      <c r="D13" s="6"/>
      <c r="E13" s="20">
        <f t="shared" si="0"/>
        <v>3634333363.5653763</v>
      </c>
      <c r="F13" s="1">
        <f t="shared" si="1"/>
        <v>102735208.67494522</v>
      </c>
    </row>
    <row r="14" spans="1:6" ht="15.75" thickBot="1" x14ac:dyDescent="0.3">
      <c r="A14" s="8"/>
      <c r="B14" s="10"/>
      <c r="C14" s="18"/>
      <c r="D14" s="5"/>
      <c r="E14" s="20">
        <f t="shared" si="0"/>
        <v>3634333363.5653763</v>
      </c>
      <c r="F14" s="1">
        <f t="shared" si="1"/>
        <v>102735208.67494522</v>
      </c>
    </row>
    <row r="15" spans="1:6" x14ac:dyDescent="0.25">
      <c r="A15" s="11"/>
      <c r="B15" s="9" t="s">
        <v>7</v>
      </c>
      <c r="C15" s="17">
        <v>59730</v>
      </c>
      <c r="D15" s="4">
        <v>1607</v>
      </c>
      <c r="E15" s="20">
        <f t="shared" si="0"/>
        <v>308505.18699780974</v>
      </c>
      <c r="F15" s="1">
        <f t="shared" si="1"/>
        <v>72741074.864134416</v>
      </c>
    </row>
    <row r="16" spans="1:6" x14ac:dyDescent="0.25">
      <c r="A16" s="12" t="s">
        <v>16</v>
      </c>
      <c r="B16" s="13"/>
      <c r="C16" s="19"/>
      <c r="D16" s="6"/>
      <c r="E16" s="20">
        <f t="shared" si="0"/>
        <v>3634333363.5653763</v>
      </c>
      <c r="F16" s="1">
        <f t="shared" si="1"/>
        <v>102735208.67494522</v>
      </c>
    </row>
    <row r="17" spans="1:6" ht="15.75" thickBot="1" x14ac:dyDescent="0.3">
      <c r="A17" s="8"/>
      <c r="B17" s="10"/>
      <c r="C17" s="18"/>
      <c r="D17" s="5"/>
      <c r="E17" s="20">
        <f t="shared" si="0"/>
        <v>3634333363.5653763</v>
      </c>
      <c r="F17" s="1">
        <f t="shared" si="1"/>
        <v>102735208.67494522</v>
      </c>
    </row>
    <row r="18" spans="1:6" x14ac:dyDescent="0.25">
      <c r="A18" s="11"/>
      <c r="B18" s="9" t="s">
        <v>5</v>
      </c>
      <c r="C18" s="17">
        <v>61544</v>
      </c>
      <c r="D18" s="4">
        <v>1817</v>
      </c>
      <c r="E18" s="20">
        <f t="shared" si="0"/>
        <v>1583992.3221329413</v>
      </c>
      <c r="F18" s="1">
        <f t="shared" si="1"/>
        <v>69203062.972242519</v>
      </c>
    </row>
    <row r="19" spans="1:6" x14ac:dyDescent="0.25">
      <c r="A19" s="12" t="s">
        <v>18</v>
      </c>
      <c r="B19" s="13"/>
      <c r="C19" s="19"/>
      <c r="D19" s="6"/>
      <c r="E19" s="20">
        <f t="shared" si="0"/>
        <v>3634333363.5653763</v>
      </c>
      <c r="F19" s="1">
        <f t="shared" si="1"/>
        <v>102735208.67494522</v>
      </c>
    </row>
    <row r="20" spans="1:6" ht="15.75" thickBot="1" x14ac:dyDescent="0.3">
      <c r="A20" s="8"/>
      <c r="B20" s="10"/>
      <c r="C20" s="18"/>
      <c r="D20" s="5"/>
      <c r="E20" s="20">
        <f t="shared" si="0"/>
        <v>3634333363.5653763</v>
      </c>
      <c r="F20" s="1">
        <f t="shared" si="1"/>
        <v>102735208.67494522</v>
      </c>
    </row>
    <row r="21" spans="1:6" x14ac:dyDescent="0.25">
      <c r="A21" s="11"/>
      <c r="B21" s="9" t="s">
        <v>9</v>
      </c>
      <c r="C21" s="17">
        <v>61898</v>
      </c>
      <c r="D21" s="4">
        <v>1205</v>
      </c>
      <c r="E21" s="20">
        <f t="shared" si="0"/>
        <v>2600374.1599707785</v>
      </c>
      <c r="F21" s="1">
        <f t="shared" si="1"/>
        <v>79759864.48575604</v>
      </c>
    </row>
    <row r="22" spans="1:6" x14ac:dyDescent="0.25">
      <c r="A22" s="12" t="s">
        <v>19</v>
      </c>
      <c r="B22" s="13"/>
      <c r="C22" s="19"/>
      <c r="D22" s="6"/>
      <c r="E22" s="20">
        <f t="shared" si="0"/>
        <v>3634333363.5653763</v>
      </c>
      <c r="F22" s="1">
        <f t="shared" si="1"/>
        <v>102735208.67494522</v>
      </c>
    </row>
    <row r="23" spans="1:6" ht="15.75" thickBot="1" x14ac:dyDescent="0.3">
      <c r="A23" s="8"/>
      <c r="B23" s="10"/>
      <c r="C23" s="18"/>
      <c r="D23" s="5"/>
      <c r="E23" s="20">
        <f t="shared" si="0"/>
        <v>3634333363.5653763</v>
      </c>
      <c r="F23" s="1">
        <f t="shared" si="1"/>
        <v>102735208.67494522</v>
      </c>
    </row>
    <row r="24" spans="1:6" ht="15.75" thickBot="1" x14ac:dyDescent="0.3">
      <c r="A24" s="8" t="s">
        <v>20</v>
      </c>
      <c r="B24" s="8" t="s">
        <v>9</v>
      </c>
      <c r="C24" s="16">
        <v>61800</v>
      </c>
      <c r="D24" s="3">
        <v>24725</v>
      </c>
      <c r="E24" s="20">
        <f t="shared" si="0"/>
        <v>2293914.9167275354</v>
      </c>
      <c r="F24" s="1">
        <f t="shared" si="1"/>
        <v>212843652.59386411</v>
      </c>
    </row>
    <row r="25" spans="1:6" ht="15.75" thickBot="1" x14ac:dyDescent="0.3">
      <c r="A25" s="8" t="s">
        <v>21</v>
      </c>
      <c r="B25" s="8" t="s">
        <v>22</v>
      </c>
      <c r="C25" s="16">
        <v>60460</v>
      </c>
      <c r="D25" s="3">
        <v>8885</v>
      </c>
      <c r="E25" s="20">
        <f t="shared" si="0"/>
        <v>30473.835646456926</v>
      </c>
      <c r="F25" s="1">
        <f t="shared" si="1"/>
        <v>1564595.2965668384</v>
      </c>
    </row>
    <row r="26" spans="1:6" ht="15.75" thickBot="1" x14ac:dyDescent="0.3">
      <c r="A26" s="8" t="s">
        <v>23</v>
      </c>
      <c r="B26" s="8" t="s">
        <v>24</v>
      </c>
      <c r="C26" s="16">
        <v>59900</v>
      </c>
      <c r="D26" s="3">
        <v>1839</v>
      </c>
      <c r="E26" s="20">
        <f t="shared" si="0"/>
        <v>148558.15997078235</v>
      </c>
      <c r="F26" s="1">
        <f t="shared" si="1"/>
        <v>68837518.107377663</v>
      </c>
    </row>
    <row r="27" spans="1:6" ht="15.75" thickBot="1" x14ac:dyDescent="0.3">
      <c r="A27" s="8" t="s">
        <v>25</v>
      </c>
      <c r="B27" s="8" t="s">
        <v>14</v>
      </c>
      <c r="C27" s="16">
        <v>62849</v>
      </c>
      <c r="D27" s="3">
        <v>3262</v>
      </c>
      <c r="E27" s="20">
        <f t="shared" si="0"/>
        <v>6571878.67348429</v>
      </c>
      <c r="F27" s="1">
        <f t="shared" si="1"/>
        <v>47249646.620891169</v>
      </c>
    </row>
    <row r="28" spans="1:6" ht="15.75" thickBot="1" x14ac:dyDescent="0.3">
      <c r="A28" s="8" t="s">
        <v>26</v>
      </c>
      <c r="B28" s="8" t="s">
        <v>27</v>
      </c>
      <c r="C28" s="16">
        <v>60425</v>
      </c>
      <c r="D28" s="3">
        <v>2055</v>
      </c>
      <c r="E28" s="20">
        <f t="shared" si="0"/>
        <v>19479.105916727265</v>
      </c>
      <c r="F28" s="1">
        <f t="shared" si="1"/>
        <v>65299940.161431707</v>
      </c>
    </row>
    <row r="29" spans="1:6" ht="15.75" thickBot="1" x14ac:dyDescent="0.3">
      <c r="A29" s="8" t="s">
        <v>28</v>
      </c>
      <c r="B29" s="8" t="s">
        <v>29</v>
      </c>
      <c r="C29" s="16">
        <v>60117</v>
      </c>
      <c r="D29" s="3">
        <v>12126</v>
      </c>
      <c r="E29" s="20">
        <f t="shared" si="0"/>
        <v>28369.484295106249</v>
      </c>
      <c r="F29" s="1">
        <f t="shared" si="1"/>
        <v>3960745.4317019703</v>
      </c>
    </row>
    <row r="30" spans="1:6" ht="15.75" thickBot="1" x14ac:dyDescent="0.3">
      <c r="A30" s="8" t="s">
        <v>30</v>
      </c>
      <c r="B30" s="8" t="s">
        <v>31</v>
      </c>
      <c r="C30" s="16">
        <v>63279</v>
      </c>
      <c r="D30" s="3">
        <v>6277</v>
      </c>
      <c r="E30" s="20">
        <f t="shared" si="0"/>
        <v>8961446.781592397</v>
      </c>
      <c r="F30" s="1">
        <f t="shared" si="1"/>
        <v>14890629.458729003</v>
      </c>
    </row>
    <row r="31" spans="1:6" ht="15.75" thickBot="1" x14ac:dyDescent="0.3">
      <c r="A31" s="8" t="s">
        <v>32</v>
      </c>
      <c r="B31" s="8" t="s">
        <v>33</v>
      </c>
      <c r="C31" s="16">
        <v>63193</v>
      </c>
      <c r="D31" s="3">
        <v>21215</v>
      </c>
      <c r="E31" s="20">
        <f t="shared" si="0"/>
        <v>8453949.1599707752</v>
      </c>
      <c r="F31" s="1">
        <f t="shared" si="1"/>
        <v>122747834.21548574</v>
      </c>
    </row>
    <row r="32" spans="1:6" ht="15.75" thickBot="1" x14ac:dyDescent="0.3">
      <c r="A32" s="8" t="s">
        <v>34</v>
      </c>
      <c r="B32" s="8" t="s">
        <v>17</v>
      </c>
      <c r="C32" s="16">
        <v>64144</v>
      </c>
      <c r="D32" s="3">
        <v>26471</v>
      </c>
      <c r="E32" s="20">
        <f t="shared" si="0"/>
        <v>14888543.673484288</v>
      </c>
      <c r="F32" s="1">
        <f t="shared" si="1"/>
        <v>266837522.8641344</v>
      </c>
    </row>
    <row r="33" spans="1:6" ht="15.75" thickBot="1" x14ac:dyDescent="0.3">
      <c r="A33" s="8" t="s">
        <v>35</v>
      </c>
      <c r="B33" s="8" t="s">
        <v>7</v>
      </c>
      <c r="C33" s="16">
        <v>58755</v>
      </c>
      <c r="D33" s="3">
        <v>2243</v>
      </c>
      <c r="E33" s="20">
        <f t="shared" si="0"/>
        <v>2342223.4302410549</v>
      </c>
      <c r="F33" s="1">
        <f t="shared" si="1"/>
        <v>62296889.134404682</v>
      </c>
    </row>
    <row r="34" spans="1:6" ht="15.75" thickBot="1" x14ac:dyDescent="0.3">
      <c r="A34" s="8" t="s">
        <v>36</v>
      </c>
      <c r="B34" s="8" t="s">
        <v>37</v>
      </c>
      <c r="C34" s="16">
        <v>57458</v>
      </c>
      <c r="D34" s="3">
        <v>1790</v>
      </c>
      <c r="E34" s="20">
        <f t="shared" si="0"/>
        <v>7994374.1599707874</v>
      </c>
      <c r="F34" s="1">
        <f t="shared" si="1"/>
        <v>69653009.215485767</v>
      </c>
    </row>
    <row r="35" spans="1:6" ht="15.75" thickBot="1" x14ac:dyDescent="0.3">
      <c r="A35" s="8" t="s">
        <v>38</v>
      </c>
      <c r="B35" s="8" t="s">
        <v>37</v>
      </c>
      <c r="C35" s="16">
        <v>61748</v>
      </c>
      <c r="D35" s="3">
        <v>15386</v>
      </c>
      <c r="E35" s="20">
        <f t="shared" si="0"/>
        <v>2139103.8897005087</v>
      </c>
      <c r="F35" s="1">
        <f t="shared" si="1"/>
        <v>27564202.728999265</v>
      </c>
    </row>
    <row r="36" spans="1:6" ht="15.75" thickBot="1" x14ac:dyDescent="0.3">
      <c r="A36" s="8" t="s">
        <v>39</v>
      </c>
      <c r="B36" s="8" t="s">
        <v>33</v>
      </c>
      <c r="C36" s="16">
        <v>64988</v>
      </c>
      <c r="D36" s="3">
        <v>15245</v>
      </c>
      <c r="E36" s="20">
        <f t="shared" si="0"/>
        <v>22114141.72753834</v>
      </c>
      <c r="F36" s="1">
        <f t="shared" si="1"/>
        <v>26103537.999269534</v>
      </c>
    </row>
    <row r="37" spans="1:6" ht="15.75" thickBot="1" x14ac:dyDescent="0.3">
      <c r="A37" s="8" t="s">
        <v>40</v>
      </c>
      <c r="B37" s="8" t="s">
        <v>5</v>
      </c>
      <c r="C37" s="16">
        <v>61000</v>
      </c>
      <c r="D37" s="3">
        <v>10837</v>
      </c>
      <c r="E37" s="20">
        <f t="shared" si="0"/>
        <v>510606.80861942883</v>
      </c>
      <c r="F37" s="1">
        <f t="shared" si="1"/>
        <v>491628.37764791743</v>
      </c>
    </row>
    <row r="38" spans="1:6" ht="15.75" thickBot="1" x14ac:dyDescent="0.3">
      <c r="A38" s="8" t="s">
        <v>41</v>
      </c>
      <c r="B38" s="8" t="s">
        <v>17</v>
      </c>
      <c r="C38" s="16">
        <v>61320</v>
      </c>
      <c r="D38" s="3">
        <v>2406</v>
      </c>
      <c r="E38" s="20">
        <f t="shared" si="0"/>
        <v>1070330.0518626715</v>
      </c>
      <c r="F38" s="1">
        <f t="shared" si="1"/>
        <v>59750392.999269545</v>
      </c>
    </row>
    <row r="39" spans="1:6" ht="15.75" thickBot="1" x14ac:dyDescent="0.3">
      <c r="A39" s="8" t="s">
        <v>42</v>
      </c>
      <c r="B39" s="8" t="s">
        <v>43</v>
      </c>
      <c r="C39" s="16">
        <v>62179</v>
      </c>
      <c r="D39" s="3">
        <v>17357</v>
      </c>
      <c r="E39" s="20">
        <f t="shared" si="0"/>
        <v>3585598.1329437508</v>
      </c>
      <c r="F39" s="1">
        <f t="shared" si="1"/>
        <v>52145182.972242504</v>
      </c>
    </row>
    <row r="40" spans="1:6" ht="15.75" thickBot="1" x14ac:dyDescent="0.3">
      <c r="A40" s="8" t="s">
        <v>44</v>
      </c>
      <c r="B40" s="8" t="s">
        <v>5</v>
      </c>
      <c r="C40" s="16">
        <v>59092</v>
      </c>
      <c r="D40" s="3">
        <v>2482</v>
      </c>
      <c r="E40" s="20">
        <f t="shared" si="0"/>
        <v>1424280.9707815947</v>
      </c>
      <c r="F40" s="1">
        <f t="shared" si="1"/>
        <v>58581233.647918195</v>
      </c>
    </row>
    <row r="41" spans="1:6" ht="15.75" thickBot="1" x14ac:dyDescent="0.3">
      <c r="A41" s="8" t="s">
        <v>45</v>
      </c>
      <c r="B41" s="8" t="s">
        <v>46</v>
      </c>
      <c r="C41" s="16">
        <v>59470</v>
      </c>
      <c r="D41" s="3">
        <v>2516</v>
      </c>
      <c r="E41" s="20">
        <f t="shared" si="0"/>
        <v>664930.05186267511</v>
      </c>
      <c r="F41" s="1">
        <f t="shared" si="1"/>
        <v>58061928.67494522</v>
      </c>
    </row>
    <row r="42" spans="1:6" ht="15.75" thickBot="1" x14ac:dyDescent="0.3">
      <c r="A42" s="8" t="s">
        <v>47</v>
      </c>
      <c r="B42" s="8" t="s">
        <v>17</v>
      </c>
      <c r="C42" s="16">
        <v>61618</v>
      </c>
      <c r="D42" s="3">
        <v>21424</v>
      </c>
      <c r="E42" s="20">
        <f t="shared" si="0"/>
        <v>1775736.3221329411</v>
      </c>
      <c r="F42" s="1">
        <f t="shared" si="1"/>
        <v>127422604.99926953</v>
      </c>
    </row>
    <row r="43" spans="1:6" ht="15.75" thickBot="1" x14ac:dyDescent="0.3">
      <c r="A43" s="8" t="s">
        <v>48</v>
      </c>
      <c r="B43" s="8" t="s">
        <v>49</v>
      </c>
      <c r="C43" s="16">
        <v>54291</v>
      </c>
      <c r="D43" s="3">
        <v>6484</v>
      </c>
      <c r="E43" s="20">
        <f t="shared" si="0"/>
        <v>35933220.186997823</v>
      </c>
      <c r="F43" s="1">
        <f t="shared" si="1"/>
        <v>13335919.593864139</v>
      </c>
    </row>
    <row r="44" spans="1:6" ht="15.75" thickBot="1" x14ac:dyDescent="0.3">
      <c r="A44" s="8" t="s">
        <v>50</v>
      </c>
      <c r="B44" s="8" t="s">
        <v>51</v>
      </c>
      <c r="C44" s="16">
        <v>58575</v>
      </c>
      <c r="D44" s="3">
        <v>2302</v>
      </c>
      <c r="E44" s="20">
        <f t="shared" si="0"/>
        <v>2925579.1059167311</v>
      </c>
      <c r="F44" s="1">
        <f t="shared" si="1"/>
        <v>61369015.269539818</v>
      </c>
    </row>
    <row r="45" spans="1:6" ht="15.75" thickBot="1" x14ac:dyDescent="0.3">
      <c r="A45" s="8" t="s">
        <v>52</v>
      </c>
      <c r="B45" s="8" t="s">
        <v>17</v>
      </c>
      <c r="C45" s="16">
        <v>61512</v>
      </c>
      <c r="D45" s="3">
        <v>2504</v>
      </c>
      <c r="E45" s="20">
        <f t="shared" si="0"/>
        <v>1504467.9978086171</v>
      </c>
      <c r="F45" s="1">
        <f t="shared" si="1"/>
        <v>58244948.783053331</v>
      </c>
    </row>
    <row r="46" spans="1:6" ht="15.75" thickBot="1" x14ac:dyDescent="0.3">
      <c r="A46" s="8" t="s">
        <v>53</v>
      </c>
      <c r="B46" s="8" t="s">
        <v>5</v>
      </c>
      <c r="C46" s="16">
        <v>60706</v>
      </c>
      <c r="D46" s="3">
        <v>14605</v>
      </c>
      <c r="E46" s="20">
        <f t="shared" si="0"/>
        <v>176877.07888969968</v>
      </c>
      <c r="F46" s="1">
        <f t="shared" si="1"/>
        <v>19973410.431701966</v>
      </c>
    </row>
    <row r="47" spans="1:6" ht="15.75" thickBot="1" x14ac:dyDescent="0.3">
      <c r="A47" s="8" t="s">
        <v>54</v>
      </c>
      <c r="B47" s="8" t="s">
        <v>7</v>
      </c>
      <c r="C47" s="16">
        <v>56197</v>
      </c>
      <c r="D47" s="3">
        <v>35893</v>
      </c>
      <c r="E47" s="20">
        <f t="shared" si="0"/>
        <v>16715279.754565384</v>
      </c>
      <c r="F47" s="1">
        <f t="shared" si="1"/>
        <v>663431402.64791811</v>
      </c>
    </row>
    <row r="48" spans="1:6" ht="15.75" thickBot="1" x14ac:dyDescent="0.3">
      <c r="A48" s="8" t="s">
        <v>55</v>
      </c>
      <c r="B48" s="8" t="s">
        <v>17</v>
      </c>
      <c r="C48" s="16">
        <v>60050</v>
      </c>
      <c r="D48" s="3">
        <v>2886</v>
      </c>
      <c r="E48" s="20">
        <f t="shared" si="0"/>
        <v>55428.430241052323</v>
      </c>
      <c r="F48" s="1">
        <f t="shared" si="1"/>
        <v>52560148.67494522</v>
      </c>
    </row>
    <row r="49" spans="1:6" ht="15.75" thickBot="1" x14ac:dyDescent="0.3">
      <c r="A49" s="8" t="s">
        <v>56</v>
      </c>
      <c r="B49" s="8" t="s">
        <v>24</v>
      </c>
      <c r="C49" s="16">
        <v>59110</v>
      </c>
      <c r="D49" s="3">
        <v>1863</v>
      </c>
      <c r="E49" s="20">
        <f t="shared" si="0"/>
        <v>1381641.4032140272</v>
      </c>
      <c r="F49" s="1">
        <f t="shared" si="1"/>
        <v>68439845.891161442</v>
      </c>
    </row>
    <row r="50" spans="1:6" ht="15.75" thickBot="1" x14ac:dyDescent="0.3">
      <c r="A50" s="8" t="s">
        <v>57</v>
      </c>
      <c r="B50" s="8" t="s">
        <v>51</v>
      </c>
      <c r="C50" s="16">
        <v>53461</v>
      </c>
      <c r="D50" s="3">
        <v>23907</v>
      </c>
      <c r="E50" s="20">
        <f t="shared" si="0"/>
        <v>46572878.024835661</v>
      </c>
      <c r="F50" s="1">
        <f t="shared" si="1"/>
        <v>189644907.29656681</v>
      </c>
    </row>
    <row r="51" spans="1:6" ht="15.75" thickBot="1" x14ac:dyDescent="0.3">
      <c r="A51" s="14"/>
      <c r="B51" s="15" t="s">
        <v>59</v>
      </c>
      <c r="C51" s="20">
        <f>AVERAGE(C2:C50)</f>
        <v>60285.432432432433</v>
      </c>
      <c r="D51" s="1">
        <f>AVERAGE(D2:D50)</f>
        <v>10135.837837837838</v>
      </c>
    </row>
    <row r="52" spans="1:6" ht="27.75" thickBot="1" x14ac:dyDescent="0.3">
      <c r="B52" s="15" t="s">
        <v>58</v>
      </c>
      <c r="C52">
        <f>STDEV(C2:C50)</f>
        <v>2477.2048376764906</v>
      </c>
      <c r="D52">
        <f>STDEV(D2:D50)</f>
        <v>9481.662607702634</v>
      </c>
    </row>
    <row r="53" spans="1:6" ht="41.25" thickBot="1" x14ac:dyDescent="0.3">
      <c r="B53" s="15" t="s">
        <v>60</v>
      </c>
      <c r="C53">
        <f>CONFIDENCE(0.05,C52,48)</f>
        <v>700.79241367479881</v>
      </c>
      <c r="D53">
        <f>CONFIDENCE(0.05,D52,48)</f>
        <v>2682.3285355499429</v>
      </c>
    </row>
    <row r="54" spans="1:6" ht="15.75" thickBot="1" x14ac:dyDescent="0.3">
      <c r="B54" s="15" t="s">
        <v>61</v>
      </c>
      <c r="C54">
        <f>VAR(C2:C50)</f>
        <v>6136543.8078078078</v>
      </c>
      <c r="D54">
        <f>VAR(D2:D50)</f>
        <v>89901925.806306303</v>
      </c>
      <c r="E54">
        <f>SUM(E2:E50)/(48 - 1)</f>
        <v>932615232.76309824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5" sqref="F5"/>
    </sheetView>
  </sheetViews>
  <sheetFormatPr defaultRowHeight="15" x14ac:dyDescent="0.25"/>
  <cols>
    <col min="1" max="1" width="20.42578125" style="20" bestFit="1" customWidth="1"/>
    <col min="2" max="7" width="9.140625" style="20"/>
    <col min="8" max="8" width="10.85546875" style="20" bestFit="1" customWidth="1"/>
    <col min="9" max="11" width="9.140625" style="20"/>
    <col min="12" max="12" width="10.85546875" style="20" customWidth="1"/>
    <col min="13" max="16384" width="9.140625" style="20"/>
  </cols>
  <sheetData>
    <row r="1" spans="1:11" x14ac:dyDescent="0.25">
      <c r="A1" s="21" t="s">
        <v>63</v>
      </c>
      <c r="B1" s="20">
        <v>1.3</v>
      </c>
      <c r="E1" s="21" t="s">
        <v>68</v>
      </c>
      <c r="F1" s="20">
        <v>12</v>
      </c>
    </row>
    <row r="2" spans="1:11" x14ac:dyDescent="0.25">
      <c r="A2" s="21" t="s">
        <v>64</v>
      </c>
      <c r="B2" s="20">
        <v>1.3</v>
      </c>
      <c r="E2" s="21" t="s">
        <v>69</v>
      </c>
      <c r="F2" s="20">
        <v>12</v>
      </c>
    </row>
    <row r="3" spans="1:11" x14ac:dyDescent="0.25">
      <c r="A3" s="21" t="s">
        <v>65</v>
      </c>
      <c r="B3" s="20">
        <v>0.05</v>
      </c>
    </row>
    <row r="4" spans="1:11" x14ac:dyDescent="0.25">
      <c r="A4" s="21" t="s">
        <v>66</v>
      </c>
      <c r="B4" s="20">
        <f>1 - B3/2</f>
        <v>0.97499999999999998</v>
      </c>
    </row>
    <row r="5" spans="1:11" x14ac:dyDescent="0.25">
      <c r="A5" s="21" t="s">
        <v>67</v>
      </c>
      <c r="B5" s="20">
        <v>0.25</v>
      </c>
      <c r="E5" s="22" t="s">
        <v>70</v>
      </c>
      <c r="F5" s="20">
        <f>B5 * SQRT(POWER(B25,2) + POWER(C25,2))</f>
        <v>148.82931561055966</v>
      </c>
    </row>
    <row r="9" spans="1:11" x14ac:dyDescent="0.25">
      <c r="B9" s="27" t="s">
        <v>73</v>
      </c>
      <c r="C9" s="27"/>
    </row>
    <row r="10" spans="1:11" ht="15.75" thickBot="1" x14ac:dyDescent="0.3">
      <c r="B10" s="32">
        <v>2012</v>
      </c>
      <c r="C10" s="32">
        <v>2013</v>
      </c>
      <c r="E10" s="21"/>
    </row>
    <row r="11" spans="1:11" ht="15.75" thickTop="1" x14ac:dyDescent="0.25">
      <c r="B11" s="30">
        <v>94.4</v>
      </c>
      <c r="C11" s="31">
        <v>96.1</v>
      </c>
      <c r="E11" s="21"/>
    </row>
    <row r="12" spans="1:11" x14ac:dyDescent="0.25">
      <c r="B12" s="28">
        <v>47.8</v>
      </c>
      <c r="C12" s="29">
        <v>60.9</v>
      </c>
      <c r="K12" s="25"/>
    </row>
    <row r="13" spans="1:11" x14ac:dyDescent="0.25">
      <c r="B13" s="28">
        <v>86.6</v>
      </c>
      <c r="C13" s="29">
        <v>78.3</v>
      </c>
    </row>
    <row r="14" spans="1:11" x14ac:dyDescent="0.25">
      <c r="B14" s="28">
        <v>85.9</v>
      </c>
      <c r="C14" s="29">
        <v>107.3</v>
      </c>
    </row>
    <row r="15" spans="1:11" x14ac:dyDescent="0.25">
      <c r="B15" s="28">
        <v>96.5</v>
      </c>
      <c r="C15" s="29">
        <v>120.2</v>
      </c>
    </row>
    <row r="16" spans="1:11" x14ac:dyDescent="0.25">
      <c r="B16" s="28">
        <v>92</v>
      </c>
      <c r="C16" s="29">
        <v>76.7</v>
      </c>
    </row>
    <row r="17" spans="1:3" x14ac:dyDescent="0.25">
      <c r="B17" s="28">
        <v>100.1</v>
      </c>
      <c r="C17" s="29">
        <v>86.2</v>
      </c>
    </row>
    <row r="18" spans="1:3" x14ac:dyDescent="0.25">
      <c r="B18" s="28">
        <v>94.8</v>
      </c>
      <c r="C18" s="29">
        <v>91.8</v>
      </c>
    </row>
    <row r="19" spans="1:3" x14ac:dyDescent="0.25">
      <c r="B19" s="28">
        <v>93.7</v>
      </c>
      <c r="C19" s="29">
        <v>54.5</v>
      </c>
    </row>
    <row r="20" spans="1:3" x14ac:dyDescent="0.25">
      <c r="B20" s="28">
        <v>76.5</v>
      </c>
      <c r="C20" s="29">
        <v>114.4</v>
      </c>
    </row>
    <row r="21" spans="1:3" x14ac:dyDescent="0.25">
      <c r="B21" s="28">
        <v>87.6</v>
      </c>
      <c r="C21" s="29">
        <v>113.9</v>
      </c>
    </row>
    <row r="22" spans="1:3" x14ac:dyDescent="0.25">
      <c r="B22" s="28">
        <v>56.8</v>
      </c>
      <c r="C22" s="29">
        <v>124.2</v>
      </c>
    </row>
    <row r="23" spans="1:3" x14ac:dyDescent="0.25">
      <c r="A23" s="20" t="s">
        <v>59</v>
      </c>
      <c r="B23" s="20">
        <f>AVERAGE(B11:B22)</f>
        <v>84.391666666666666</v>
      </c>
      <c r="C23" s="20">
        <f>AVERAGE(C11:C22)</f>
        <v>93.708333333333329</v>
      </c>
    </row>
    <row r="24" spans="1:3" x14ac:dyDescent="0.25">
      <c r="A24" s="20" t="s">
        <v>74</v>
      </c>
      <c r="B24" s="20">
        <f>ABS(B23 - C23)</f>
        <v>9.3166666666666629</v>
      </c>
    </row>
    <row r="25" spans="1:3" x14ac:dyDescent="0.25">
      <c r="A25" s="20" t="s">
        <v>72</v>
      </c>
      <c r="B25" s="20">
        <f>_xlfn.VAR.S(B11:B22)</f>
        <v>266.03356060606234</v>
      </c>
      <c r="C25" s="20">
        <f>_xlfn.VAR.S(C11:C22)</f>
        <v>532.56810606060685</v>
      </c>
    </row>
  </sheetData>
  <mergeCells count="1">
    <mergeCell ref="B9:C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7" sqref="E7:E8"/>
    </sheetView>
  </sheetViews>
  <sheetFormatPr defaultRowHeight="15" x14ac:dyDescent="0.25"/>
  <cols>
    <col min="1" max="1" width="31.42578125" customWidth="1"/>
    <col min="2" max="2" width="14.140625" customWidth="1"/>
    <col min="3" max="3" width="14.85546875" customWidth="1"/>
  </cols>
  <sheetData>
    <row r="1" spans="1:3" x14ac:dyDescent="0.25">
      <c r="A1" t="s">
        <v>75</v>
      </c>
    </row>
    <row r="2" spans="1:3" ht="15.75" thickBot="1" x14ac:dyDescent="0.3"/>
    <row r="3" spans="1:3" x14ac:dyDescent="0.25">
      <c r="A3" s="35"/>
      <c r="B3" s="35" t="s">
        <v>76</v>
      </c>
      <c r="C3" s="35" t="s">
        <v>77</v>
      </c>
    </row>
    <row r="4" spans="1:3" x14ac:dyDescent="0.25">
      <c r="A4" s="33" t="s">
        <v>78</v>
      </c>
      <c r="B4" s="33">
        <v>84.391666666666666</v>
      </c>
      <c r="C4" s="33">
        <v>93.708333333333329</v>
      </c>
    </row>
    <row r="5" spans="1:3" x14ac:dyDescent="0.25">
      <c r="A5" s="33" t="s">
        <v>61</v>
      </c>
      <c r="B5" s="33">
        <v>266.03356060606234</v>
      </c>
      <c r="C5" s="33">
        <v>532.56810606060685</v>
      </c>
    </row>
    <row r="6" spans="1:3" x14ac:dyDescent="0.25">
      <c r="A6" s="33" t="s">
        <v>79</v>
      </c>
      <c r="B6" s="33">
        <v>12</v>
      </c>
      <c r="C6" s="33">
        <v>12</v>
      </c>
    </row>
    <row r="7" spans="1:3" x14ac:dyDescent="0.25">
      <c r="A7" s="33" t="s">
        <v>80</v>
      </c>
      <c r="B7" s="33">
        <v>0</v>
      </c>
      <c r="C7" s="33"/>
    </row>
    <row r="8" spans="1:3" x14ac:dyDescent="0.25">
      <c r="A8" s="33" t="s">
        <v>81</v>
      </c>
      <c r="B8" s="33">
        <v>20</v>
      </c>
      <c r="C8" s="33"/>
    </row>
    <row r="9" spans="1:3" x14ac:dyDescent="0.25">
      <c r="A9" s="33" t="s">
        <v>82</v>
      </c>
      <c r="B9" s="33">
        <v>-1.1420525146920741</v>
      </c>
      <c r="C9" s="33"/>
    </row>
    <row r="10" spans="1:3" x14ac:dyDescent="0.25">
      <c r="A10" s="33" t="s">
        <v>83</v>
      </c>
      <c r="B10" s="33">
        <v>0.13346064437109043</v>
      </c>
      <c r="C10" s="33"/>
    </row>
    <row r="11" spans="1:3" x14ac:dyDescent="0.25">
      <c r="A11" s="33" t="s">
        <v>84</v>
      </c>
      <c r="B11" s="33">
        <v>1.7247182429207868</v>
      </c>
      <c r="C11" s="33"/>
    </row>
    <row r="12" spans="1:3" x14ac:dyDescent="0.25">
      <c r="A12" s="33" t="s">
        <v>85</v>
      </c>
      <c r="B12" s="33">
        <v>0.26692128874218085</v>
      </c>
      <c r="C12" s="33"/>
    </row>
    <row r="13" spans="1:3" ht="15.75" thickBot="1" x14ac:dyDescent="0.3">
      <c r="A13" s="34" t="s">
        <v>86</v>
      </c>
      <c r="B13" s="34">
        <v>2.0859634472658648</v>
      </c>
      <c r="C13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sqref="A1:C68"/>
    </sheetView>
  </sheetViews>
  <sheetFormatPr defaultRowHeight="15" x14ac:dyDescent="0.25"/>
  <sheetData>
    <row r="1" spans="1:13" x14ac:dyDescent="0.25">
      <c r="B1" s="37" t="s">
        <v>87</v>
      </c>
      <c r="C1" s="37" t="s">
        <v>88</v>
      </c>
      <c r="D1" s="37" t="s">
        <v>89</v>
      </c>
      <c r="E1" s="37" t="s">
        <v>90</v>
      </c>
      <c r="F1" s="37" t="s">
        <v>91</v>
      </c>
      <c r="G1" s="37" t="s">
        <v>92</v>
      </c>
      <c r="H1" s="37" t="s">
        <v>93</v>
      </c>
      <c r="I1" s="37" t="s">
        <v>94</v>
      </c>
      <c r="J1" s="37" t="s">
        <v>95</v>
      </c>
      <c r="K1" s="37" t="s">
        <v>96</v>
      </c>
      <c r="L1" s="37" t="s">
        <v>97</v>
      </c>
      <c r="M1" s="37" t="s">
        <v>98</v>
      </c>
    </row>
    <row r="2" spans="1:13" x14ac:dyDescent="0.25">
      <c r="A2" s="36">
        <v>1950</v>
      </c>
      <c r="B2">
        <v>0.92</v>
      </c>
      <c r="C2">
        <v>0.4</v>
      </c>
      <c r="D2">
        <v>-0.36</v>
      </c>
      <c r="E2">
        <v>0.73</v>
      </c>
      <c r="F2">
        <v>-0.59</v>
      </c>
      <c r="G2">
        <v>-0.06</v>
      </c>
      <c r="H2">
        <v>-1.26</v>
      </c>
      <c r="I2">
        <v>-0.05</v>
      </c>
      <c r="J2">
        <v>0.25</v>
      </c>
      <c r="K2">
        <v>0.85</v>
      </c>
      <c r="L2">
        <v>-1.26</v>
      </c>
      <c r="M2">
        <v>-1.02</v>
      </c>
    </row>
    <row r="3" spans="1:13" x14ac:dyDescent="0.25">
      <c r="A3" s="36">
        <v>1951</v>
      </c>
      <c r="B3">
        <v>0.08</v>
      </c>
      <c r="C3">
        <v>0.7</v>
      </c>
      <c r="D3">
        <v>-1.02</v>
      </c>
      <c r="E3">
        <v>-0.22</v>
      </c>
      <c r="F3">
        <v>-0.59</v>
      </c>
      <c r="G3">
        <v>-1.64</v>
      </c>
      <c r="H3">
        <v>1.37</v>
      </c>
      <c r="I3">
        <v>-0.22</v>
      </c>
      <c r="J3">
        <v>-1.36</v>
      </c>
      <c r="K3">
        <v>1.87</v>
      </c>
      <c r="L3">
        <v>-0.39</v>
      </c>
      <c r="M3">
        <v>1.32</v>
      </c>
    </row>
    <row r="4" spans="1:13" x14ac:dyDescent="0.25">
      <c r="A4" s="36">
        <v>1952</v>
      </c>
      <c r="B4">
        <v>0.93</v>
      </c>
      <c r="C4">
        <v>-0.83</v>
      </c>
      <c r="D4">
        <v>-1.49</v>
      </c>
      <c r="E4">
        <v>1.01</v>
      </c>
      <c r="F4">
        <v>-1.1200000000000001</v>
      </c>
      <c r="G4">
        <v>-0.4</v>
      </c>
      <c r="H4">
        <v>-0.09</v>
      </c>
      <c r="I4">
        <v>-0.28000000000000003</v>
      </c>
      <c r="J4">
        <v>-0.54</v>
      </c>
      <c r="K4">
        <v>-0.73</v>
      </c>
      <c r="L4">
        <v>-1.1299999999999999</v>
      </c>
      <c r="M4">
        <v>-0.43</v>
      </c>
    </row>
    <row r="5" spans="1:13" x14ac:dyDescent="0.25">
      <c r="A5" s="36">
        <v>1953</v>
      </c>
      <c r="B5">
        <v>0.33</v>
      </c>
      <c r="C5">
        <v>-0.49</v>
      </c>
      <c r="D5">
        <v>-0.04</v>
      </c>
      <c r="E5">
        <v>-1.67</v>
      </c>
      <c r="F5">
        <v>-0.66</v>
      </c>
      <c r="G5">
        <v>1.0900000000000001</v>
      </c>
      <c r="H5">
        <v>0.4</v>
      </c>
      <c r="I5">
        <v>-0.71</v>
      </c>
      <c r="J5">
        <v>-0.35</v>
      </c>
      <c r="K5">
        <v>1.32</v>
      </c>
      <c r="L5">
        <v>1.04</v>
      </c>
      <c r="M5">
        <v>-0.47</v>
      </c>
    </row>
    <row r="6" spans="1:13" x14ac:dyDescent="0.25">
      <c r="A6" s="36">
        <v>1954</v>
      </c>
      <c r="B6">
        <v>0.37</v>
      </c>
      <c r="C6">
        <v>0.74</v>
      </c>
      <c r="D6">
        <v>-0.83</v>
      </c>
      <c r="E6">
        <v>1.34</v>
      </c>
      <c r="F6">
        <v>-0.09</v>
      </c>
      <c r="G6">
        <v>-0.25</v>
      </c>
      <c r="H6">
        <v>-0.6</v>
      </c>
      <c r="I6">
        <v>-1.9</v>
      </c>
      <c r="J6">
        <v>-0.44</v>
      </c>
      <c r="K6">
        <v>0.6</v>
      </c>
      <c r="L6">
        <v>0.4</v>
      </c>
      <c r="M6">
        <v>0.69</v>
      </c>
    </row>
    <row r="7" spans="1:13" x14ac:dyDescent="0.25">
      <c r="A7" s="36">
        <v>1955</v>
      </c>
      <c r="B7">
        <v>-1.84</v>
      </c>
      <c r="C7">
        <v>-1.1200000000000001</v>
      </c>
      <c r="D7">
        <v>-0.53</v>
      </c>
      <c r="E7">
        <v>-0.42</v>
      </c>
      <c r="F7">
        <v>-0.34</v>
      </c>
      <c r="G7">
        <v>-1.1000000000000001</v>
      </c>
      <c r="H7">
        <v>1.76</v>
      </c>
      <c r="I7">
        <v>1.07</v>
      </c>
      <c r="J7">
        <v>0.32</v>
      </c>
      <c r="K7">
        <v>-1.47</v>
      </c>
      <c r="L7">
        <v>-1.29</v>
      </c>
      <c r="M7">
        <v>0.17</v>
      </c>
    </row>
    <row r="8" spans="1:13" x14ac:dyDescent="0.25">
      <c r="A8" s="36">
        <v>1956</v>
      </c>
      <c r="B8">
        <v>-0.22</v>
      </c>
      <c r="C8">
        <v>-1.1200000000000001</v>
      </c>
      <c r="D8">
        <v>-0.05</v>
      </c>
      <c r="E8">
        <v>-1.06</v>
      </c>
      <c r="F8">
        <v>2.21</v>
      </c>
      <c r="G8">
        <v>0.1</v>
      </c>
      <c r="H8">
        <v>-0.75</v>
      </c>
      <c r="I8">
        <v>-1.37</v>
      </c>
      <c r="J8">
        <v>0.24</v>
      </c>
      <c r="K8">
        <v>0.88</v>
      </c>
      <c r="L8">
        <v>0.51</v>
      </c>
      <c r="M8">
        <v>0.1</v>
      </c>
    </row>
    <row r="9" spans="1:13" x14ac:dyDescent="0.25">
      <c r="A9" s="36">
        <v>1957</v>
      </c>
      <c r="B9">
        <v>1.05</v>
      </c>
      <c r="C9">
        <v>0.11</v>
      </c>
      <c r="D9">
        <v>-1.26</v>
      </c>
      <c r="E9">
        <v>0.49</v>
      </c>
      <c r="F9">
        <v>-0.79</v>
      </c>
      <c r="G9">
        <v>-0.72</v>
      </c>
      <c r="H9">
        <v>-1.19</v>
      </c>
      <c r="I9">
        <v>-0.55000000000000004</v>
      </c>
      <c r="J9">
        <v>-1.66</v>
      </c>
      <c r="K9">
        <v>1.32</v>
      </c>
      <c r="L9">
        <v>0.73</v>
      </c>
      <c r="M9">
        <v>0.12</v>
      </c>
    </row>
    <row r="10" spans="1:13" x14ac:dyDescent="0.25">
      <c r="A10" s="36">
        <v>1958</v>
      </c>
      <c r="B10">
        <v>-0.54</v>
      </c>
      <c r="C10">
        <v>-1.06</v>
      </c>
      <c r="D10">
        <v>-1.96</v>
      </c>
      <c r="E10">
        <v>0.37</v>
      </c>
      <c r="F10">
        <v>-0.24</v>
      </c>
      <c r="G10">
        <v>-1.38</v>
      </c>
      <c r="H10">
        <v>-1.73</v>
      </c>
      <c r="I10">
        <v>-1.56</v>
      </c>
      <c r="J10">
        <v>-7.0000000000000007E-2</v>
      </c>
      <c r="K10">
        <v>0.16</v>
      </c>
      <c r="L10">
        <v>1.64</v>
      </c>
      <c r="M10">
        <v>-0.7</v>
      </c>
    </row>
    <row r="11" spans="1:13" x14ac:dyDescent="0.25">
      <c r="A11" s="36">
        <v>1959</v>
      </c>
      <c r="B11">
        <v>-0.87</v>
      </c>
      <c r="C11">
        <v>0.68</v>
      </c>
      <c r="D11">
        <v>-0.15</v>
      </c>
      <c r="E11">
        <v>0.36</v>
      </c>
      <c r="F11">
        <v>0.39</v>
      </c>
      <c r="G11">
        <v>0.4</v>
      </c>
      <c r="H11">
        <v>0.74</v>
      </c>
      <c r="I11">
        <v>0.06</v>
      </c>
      <c r="J11">
        <v>0.88</v>
      </c>
      <c r="K11">
        <v>0.89</v>
      </c>
      <c r="L11">
        <v>0.41</v>
      </c>
      <c r="M11">
        <v>0.44</v>
      </c>
    </row>
    <row r="12" spans="1:13" x14ac:dyDescent="0.25">
      <c r="A12" s="36">
        <v>1960</v>
      </c>
      <c r="B12">
        <v>-1.29</v>
      </c>
      <c r="C12">
        <v>-1.89</v>
      </c>
      <c r="D12">
        <v>-0.5</v>
      </c>
      <c r="E12">
        <v>1.36</v>
      </c>
      <c r="F12">
        <v>0.45</v>
      </c>
      <c r="G12">
        <v>-0.21</v>
      </c>
      <c r="H12">
        <v>0.35</v>
      </c>
      <c r="I12">
        <v>-1.4</v>
      </c>
      <c r="J12">
        <v>0.39</v>
      </c>
      <c r="K12">
        <v>-1.73</v>
      </c>
      <c r="L12">
        <v>-0.51</v>
      </c>
      <c r="M12">
        <v>0.06</v>
      </c>
    </row>
    <row r="13" spans="1:13" x14ac:dyDescent="0.25">
      <c r="A13" s="36">
        <v>1961</v>
      </c>
      <c r="B13">
        <v>0.41</v>
      </c>
      <c r="C13">
        <v>0.45</v>
      </c>
      <c r="D13">
        <v>0.55000000000000004</v>
      </c>
      <c r="E13">
        <v>-1.55</v>
      </c>
      <c r="F13">
        <v>-0.36</v>
      </c>
      <c r="G13">
        <v>0.86</v>
      </c>
      <c r="H13">
        <v>-0.39</v>
      </c>
      <c r="I13">
        <v>0.9</v>
      </c>
      <c r="J13">
        <v>1.24</v>
      </c>
      <c r="K13">
        <v>0.51</v>
      </c>
      <c r="L13">
        <v>-0.62</v>
      </c>
      <c r="M13">
        <v>-1.48</v>
      </c>
    </row>
    <row r="14" spans="1:13" x14ac:dyDescent="0.25">
      <c r="A14" s="36">
        <v>1962</v>
      </c>
      <c r="B14">
        <v>0.61</v>
      </c>
      <c r="C14">
        <v>0.55000000000000004</v>
      </c>
      <c r="D14">
        <v>-2.4700000000000002</v>
      </c>
      <c r="E14">
        <v>0.99</v>
      </c>
      <c r="F14">
        <v>-0.1</v>
      </c>
      <c r="G14">
        <v>0.16</v>
      </c>
      <c r="H14">
        <v>-2.4700000000000002</v>
      </c>
      <c r="I14">
        <v>0.14000000000000001</v>
      </c>
      <c r="J14">
        <v>-0.37</v>
      </c>
      <c r="K14">
        <v>0.41</v>
      </c>
      <c r="L14">
        <v>-0.23</v>
      </c>
      <c r="M14">
        <v>-1.32</v>
      </c>
    </row>
    <row r="15" spans="1:13" x14ac:dyDescent="0.25">
      <c r="A15" s="36">
        <v>1963</v>
      </c>
      <c r="B15">
        <v>-2.12</v>
      </c>
      <c r="C15">
        <v>-0.96</v>
      </c>
      <c r="D15">
        <v>-0.43</v>
      </c>
      <c r="E15">
        <v>-1.35</v>
      </c>
      <c r="F15">
        <v>2.16</v>
      </c>
      <c r="G15">
        <v>-0.43</v>
      </c>
      <c r="H15">
        <v>-0.77</v>
      </c>
      <c r="I15">
        <v>-0.64</v>
      </c>
      <c r="J15">
        <v>1.79</v>
      </c>
      <c r="K15">
        <v>0.94</v>
      </c>
      <c r="L15">
        <v>-1.27</v>
      </c>
      <c r="M15">
        <v>-1.92</v>
      </c>
    </row>
    <row r="16" spans="1:13" x14ac:dyDescent="0.25">
      <c r="A16" s="36">
        <v>1964</v>
      </c>
      <c r="B16">
        <v>-0.95</v>
      </c>
      <c r="C16">
        <v>-1.43</v>
      </c>
      <c r="D16">
        <v>-1.2</v>
      </c>
      <c r="E16">
        <v>0.36</v>
      </c>
      <c r="F16">
        <v>0.52</v>
      </c>
      <c r="G16">
        <v>1.29</v>
      </c>
      <c r="H16">
        <v>1.9</v>
      </c>
      <c r="I16">
        <v>-1.77</v>
      </c>
      <c r="J16">
        <v>0.2</v>
      </c>
      <c r="K16">
        <v>0.74</v>
      </c>
      <c r="L16">
        <v>-0.01</v>
      </c>
      <c r="M16">
        <v>-0.15</v>
      </c>
    </row>
    <row r="17" spans="1:13" x14ac:dyDescent="0.25">
      <c r="A17" s="36">
        <v>1965</v>
      </c>
      <c r="B17">
        <v>-0.12</v>
      </c>
      <c r="C17">
        <v>-1.55</v>
      </c>
      <c r="D17">
        <v>-1.51</v>
      </c>
      <c r="E17">
        <v>0.72</v>
      </c>
      <c r="F17">
        <v>-0.62</v>
      </c>
      <c r="G17">
        <v>0.28999999999999998</v>
      </c>
      <c r="H17">
        <v>0.32</v>
      </c>
      <c r="I17">
        <v>0.45</v>
      </c>
      <c r="J17">
        <v>0.37</v>
      </c>
      <c r="K17">
        <v>0.38</v>
      </c>
      <c r="L17">
        <v>-1.66</v>
      </c>
      <c r="M17">
        <v>1.37</v>
      </c>
    </row>
    <row r="18" spans="1:13" x14ac:dyDescent="0.25">
      <c r="A18" s="36">
        <v>1966</v>
      </c>
      <c r="B18">
        <v>-1.74</v>
      </c>
      <c r="C18">
        <v>-1.39</v>
      </c>
      <c r="D18">
        <v>0.56000000000000005</v>
      </c>
      <c r="E18">
        <v>-0.75</v>
      </c>
      <c r="F18">
        <v>0.22</v>
      </c>
      <c r="G18">
        <v>1.05</v>
      </c>
      <c r="H18">
        <v>0.32</v>
      </c>
      <c r="I18">
        <v>-1.76</v>
      </c>
      <c r="J18">
        <v>-0.45</v>
      </c>
      <c r="K18">
        <v>-0.68</v>
      </c>
      <c r="L18">
        <v>-0.04</v>
      </c>
      <c r="M18">
        <v>0.72</v>
      </c>
    </row>
    <row r="19" spans="1:13" x14ac:dyDescent="0.25">
      <c r="A19" s="36">
        <v>1967</v>
      </c>
      <c r="B19">
        <v>-0.89</v>
      </c>
      <c r="C19">
        <v>0.19</v>
      </c>
      <c r="D19">
        <v>1.51</v>
      </c>
      <c r="E19">
        <v>0.18</v>
      </c>
      <c r="F19">
        <v>-0.99</v>
      </c>
      <c r="G19">
        <v>1.4</v>
      </c>
      <c r="H19">
        <v>0.41</v>
      </c>
      <c r="I19">
        <v>1.44</v>
      </c>
      <c r="J19">
        <v>0.93</v>
      </c>
      <c r="K19">
        <v>7.0000000000000007E-2</v>
      </c>
      <c r="L19">
        <v>0.6</v>
      </c>
      <c r="M19">
        <v>-0.45</v>
      </c>
    </row>
    <row r="20" spans="1:13" x14ac:dyDescent="0.25">
      <c r="A20" s="36">
        <v>1968</v>
      </c>
      <c r="B20">
        <v>0.13</v>
      </c>
      <c r="C20">
        <v>-1.29</v>
      </c>
      <c r="D20">
        <v>0.4</v>
      </c>
      <c r="E20">
        <v>-1.08</v>
      </c>
      <c r="F20">
        <v>-1.76</v>
      </c>
      <c r="G20">
        <v>0.33</v>
      </c>
      <c r="H20">
        <v>-0.8</v>
      </c>
      <c r="I20">
        <v>-0.66</v>
      </c>
      <c r="J20">
        <v>-1.92</v>
      </c>
      <c r="K20">
        <v>-2.2999999999999998</v>
      </c>
      <c r="L20">
        <v>-0.93</v>
      </c>
      <c r="M20">
        <v>-1.4</v>
      </c>
    </row>
    <row r="21" spans="1:13" x14ac:dyDescent="0.25">
      <c r="A21" s="36">
        <v>1969</v>
      </c>
      <c r="B21">
        <v>-0.83</v>
      </c>
      <c r="C21">
        <v>-1.55</v>
      </c>
      <c r="D21">
        <v>-1.56</v>
      </c>
      <c r="E21">
        <v>1.53</v>
      </c>
      <c r="F21">
        <v>0.55000000000000004</v>
      </c>
      <c r="G21">
        <v>0.55000000000000004</v>
      </c>
      <c r="H21">
        <v>0.56999999999999995</v>
      </c>
      <c r="I21">
        <v>-1.45</v>
      </c>
      <c r="J21">
        <v>2.0699999999999998</v>
      </c>
      <c r="K21">
        <v>0.66</v>
      </c>
      <c r="L21">
        <v>-0.96</v>
      </c>
      <c r="M21">
        <v>-0.28000000000000003</v>
      </c>
    </row>
    <row r="22" spans="1:13" x14ac:dyDescent="0.25">
      <c r="A22" s="36">
        <v>1970</v>
      </c>
      <c r="B22">
        <v>-1.5</v>
      </c>
      <c r="C22">
        <v>0.64</v>
      </c>
      <c r="D22">
        <v>-0.96</v>
      </c>
      <c r="E22">
        <v>-1.3</v>
      </c>
      <c r="F22">
        <v>1.1399999999999999</v>
      </c>
      <c r="G22">
        <v>1.55</v>
      </c>
      <c r="H22">
        <v>0.1</v>
      </c>
      <c r="I22">
        <v>0.1</v>
      </c>
      <c r="J22">
        <v>-0.09</v>
      </c>
      <c r="K22">
        <v>-0.92</v>
      </c>
      <c r="L22">
        <v>-0.6</v>
      </c>
      <c r="M22">
        <v>-1.2</v>
      </c>
    </row>
    <row r="23" spans="1:13" x14ac:dyDescent="0.25">
      <c r="A23" s="36">
        <v>1971</v>
      </c>
      <c r="B23">
        <v>-1.1299999999999999</v>
      </c>
      <c r="C23">
        <v>0.24</v>
      </c>
      <c r="D23">
        <v>-0.84</v>
      </c>
      <c r="E23">
        <v>-0.24</v>
      </c>
      <c r="F23">
        <v>0.5</v>
      </c>
      <c r="G23">
        <v>-1.57</v>
      </c>
      <c r="H23">
        <v>0.24</v>
      </c>
      <c r="I23">
        <v>1.55</v>
      </c>
      <c r="J23">
        <v>0.39</v>
      </c>
      <c r="K23">
        <v>0.57999999999999996</v>
      </c>
      <c r="L23">
        <v>-0.2</v>
      </c>
      <c r="M23">
        <v>0.6</v>
      </c>
    </row>
    <row r="24" spans="1:13" x14ac:dyDescent="0.25">
      <c r="A24" s="36">
        <v>1972</v>
      </c>
      <c r="B24">
        <v>0.27</v>
      </c>
      <c r="C24">
        <v>0.32</v>
      </c>
      <c r="D24">
        <v>0.72</v>
      </c>
      <c r="E24">
        <v>-0.22</v>
      </c>
      <c r="F24">
        <v>0.95</v>
      </c>
      <c r="G24">
        <v>0.88</v>
      </c>
      <c r="H24">
        <v>0.18</v>
      </c>
      <c r="I24">
        <v>1.32</v>
      </c>
      <c r="J24">
        <v>-0.12</v>
      </c>
      <c r="K24">
        <v>1.0900000000000001</v>
      </c>
      <c r="L24">
        <v>0.54</v>
      </c>
      <c r="M24">
        <v>0.19</v>
      </c>
    </row>
    <row r="25" spans="1:13" x14ac:dyDescent="0.25">
      <c r="A25" s="36">
        <v>1973</v>
      </c>
      <c r="B25">
        <v>0.04</v>
      </c>
      <c r="C25">
        <v>0.85</v>
      </c>
      <c r="D25">
        <v>0.3</v>
      </c>
      <c r="E25">
        <v>-0.54</v>
      </c>
      <c r="F25">
        <v>-0.44</v>
      </c>
      <c r="G25">
        <v>0.39</v>
      </c>
      <c r="H25">
        <v>0.56999999999999995</v>
      </c>
      <c r="I25">
        <v>-0.06</v>
      </c>
      <c r="J25">
        <v>-0.3</v>
      </c>
      <c r="K25">
        <v>-1.24</v>
      </c>
      <c r="L25">
        <v>-0.93</v>
      </c>
      <c r="M25">
        <v>0.32</v>
      </c>
    </row>
    <row r="26" spans="1:13" x14ac:dyDescent="0.25">
      <c r="A26" s="36">
        <v>1974</v>
      </c>
      <c r="B26">
        <v>1.34</v>
      </c>
      <c r="C26">
        <v>-0.14000000000000001</v>
      </c>
      <c r="D26">
        <v>-0.03</v>
      </c>
      <c r="E26">
        <v>0.51</v>
      </c>
      <c r="F26">
        <v>-0.24</v>
      </c>
      <c r="G26">
        <v>-0.14000000000000001</v>
      </c>
      <c r="H26">
        <v>-0.76</v>
      </c>
      <c r="I26">
        <v>-0.64</v>
      </c>
      <c r="J26">
        <v>0.82</v>
      </c>
      <c r="K26">
        <v>0.49</v>
      </c>
      <c r="L26">
        <v>-0.54</v>
      </c>
      <c r="M26">
        <v>1.5</v>
      </c>
    </row>
    <row r="27" spans="1:13" x14ac:dyDescent="0.25">
      <c r="A27" s="36">
        <v>1975</v>
      </c>
      <c r="B27">
        <v>0.57999999999999996</v>
      </c>
      <c r="C27">
        <v>-0.62</v>
      </c>
      <c r="D27">
        <v>-0.61</v>
      </c>
      <c r="E27">
        <v>-1.6</v>
      </c>
      <c r="F27">
        <v>-0.52</v>
      </c>
      <c r="G27">
        <v>-0.84</v>
      </c>
      <c r="H27">
        <v>1.55</v>
      </c>
      <c r="I27">
        <v>-0.26</v>
      </c>
      <c r="J27">
        <v>1.56</v>
      </c>
      <c r="K27">
        <v>-0.54</v>
      </c>
      <c r="L27">
        <v>0.41</v>
      </c>
      <c r="M27">
        <v>0</v>
      </c>
    </row>
    <row r="28" spans="1:13" x14ac:dyDescent="0.25">
      <c r="A28" s="36">
        <v>1976</v>
      </c>
      <c r="B28">
        <v>-0.25</v>
      </c>
      <c r="C28">
        <v>0.93</v>
      </c>
      <c r="D28">
        <v>0.75</v>
      </c>
      <c r="E28">
        <v>0.26</v>
      </c>
      <c r="F28">
        <v>0.96</v>
      </c>
      <c r="G28">
        <v>0.8</v>
      </c>
      <c r="H28">
        <v>-0.32</v>
      </c>
      <c r="I28">
        <v>1.92</v>
      </c>
      <c r="J28">
        <v>-1.29</v>
      </c>
      <c r="K28">
        <v>-0.08</v>
      </c>
      <c r="L28">
        <v>0.17</v>
      </c>
      <c r="M28">
        <v>-1.6</v>
      </c>
    </row>
    <row r="29" spans="1:13" x14ac:dyDescent="0.25">
      <c r="A29" s="36">
        <v>1977</v>
      </c>
      <c r="B29">
        <v>-1.04</v>
      </c>
      <c r="C29">
        <v>-0.49</v>
      </c>
      <c r="D29">
        <v>-0.81</v>
      </c>
      <c r="E29">
        <v>0.65</v>
      </c>
      <c r="F29">
        <v>-0.86</v>
      </c>
      <c r="G29">
        <v>-0.56999999999999995</v>
      </c>
      <c r="H29">
        <v>-0.45</v>
      </c>
      <c r="I29">
        <v>-0.28000000000000003</v>
      </c>
      <c r="J29">
        <v>0.37</v>
      </c>
      <c r="K29">
        <v>0.52</v>
      </c>
      <c r="L29">
        <v>-7.0000000000000007E-2</v>
      </c>
      <c r="M29">
        <v>-1</v>
      </c>
    </row>
    <row r="30" spans="1:13" x14ac:dyDescent="0.25">
      <c r="A30" s="36">
        <v>1978</v>
      </c>
      <c r="B30">
        <v>0.66</v>
      </c>
      <c r="C30">
        <v>-2.2000000000000002</v>
      </c>
      <c r="D30">
        <v>0.7</v>
      </c>
      <c r="E30">
        <v>-1.17</v>
      </c>
      <c r="F30">
        <v>1.08</v>
      </c>
      <c r="G30">
        <v>1.38</v>
      </c>
      <c r="H30">
        <v>-1.1399999999999999</v>
      </c>
      <c r="I30">
        <v>0.64</v>
      </c>
      <c r="J30">
        <v>0.46</v>
      </c>
      <c r="K30">
        <v>1.93</v>
      </c>
      <c r="L30">
        <v>3.04</v>
      </c>
      <c r="M30">
        <v>-1.57</v>
      </c>
    </row>
    <row r="31" spans="1:13" x14ac:dyDescent="0.25">
      <c r="A31" s="36">
        <v>1979</v>
      </c>
      <c r="B31">
        <v>-1.38</v>
      </c>
      <c r="C31">
        <v>-0.67</v>
      </c>
      <c r="D31">
        <v>0.78</v>
      </c>
      <c r="E31">
        <v>-1.71</v>
      </c>
      <c r="F31">
        <v>-1.03</v>
      </c>
      <c r="G31">
        <v>1.6</v>
      </c>
      <c r="H31">
        <v>0.83</v>
      </c>
      <c r="I31">
        <v>0.96</v>
      </c>
      <c r="J31">
        <v>1.01</v>
      </c>
      <c r="K31">
        <v>-0.3</v>
      </c>
      <c r="L31">
        <v>0.53</v>
      </c>
      <c r="M31">
        <v>1</v>
      </c>
    </row>
    <row r="32" spans="1:13" x14ac:dyDescent="0.25">
      <c r="A32" s="36">
        <v>1980</v>
      </c>
      <c r="B32">
        <v>-0.75</v>
      </c>
      <c r="C32">
        <v>0.05</v>
      </c>
      <c r="D32">
        <v>-0.31</v>
      </c>
      <c r="E32">
        <v>1.29</v>
      </c>
      <c r="F32">
        <v>-1.5</v>
      </c>
      <c r="G32">
        <v>-0.37</v>
      </c>
      <c r="H32">
        <v>-0.42</v>
      </c>
      <c r="I32">
        <v>-2.2400000000000002</v>
      </c>
      <c r="J32">
        <v>0.66</v>
      </c>
      <c r="K32">
        <v>-1.77</v>
      </c>
      <c r="L32">
        <v>-0.37</v>
      </c>
      <c r="M32">
        <v>0.78</v>
      </c>
    </row>
    <row r="33" spans="1:13" x14ac:dyDescent="0.25">
      <c r="A33" s="36">
        <v>1981</v>
      </c>
      <c r="B33">
        <v>0.37</v>
      </c>
      <c r="C33">
        <v>0.92</v>
      </c>
      <c r="D33">
        <v>-1.19</v>
      </c>
      <c r="E33">
        <v>0.36</v>
      </c>
      <c r="F33">
        <v>0.2</v>
      </c>
      <c r="G33">
        <v>-0.45</v>
      </c>
      <c r="H33">
        <v>0.05</v>
      </c>
      <c r="I33">
        <v>0.39</v>
      </c>
      <c r="J33">
        <v>-1.45</v>
      </c>
      <c r="K33">
        <v>-1.35</v>
      </c>
      <c r="L33">
        <v>-0.38</v>
      </c>
      <c r="M33">
        <v>-0.02</v>
      </c>
    </row>
    <row r="34" spans="1:13" x14ac:dyDescent="0.25">
      <c r="A34" s="36">
        <v>1982</v>
      </c>
      <c r="B34">
        <v>-0.89</v>
      </c>
      <c r="C34">
        <v>1.1499999999999999</v>
      </c>
      <c r="D34">
        <v>1.1499999999999999</v>
      </c>
      <c r="E34">
        <v>0.1</v>
      </c>
      <c r="F34">
        <v>-0.53</v>
      </c>
      <c r="G34">
        <v>-1.63</v>
      </c>
      <c r="H34">
        <v>1.1499999999999999</v>
      </c>
      <c r="I34">
        <v>0.26</v>
      </c>
      <c r="J34">
        <v>1.76</v>
      </c>
      <c r="K34">
        <v>-0.74</v>
      </c>
      <c r="L34">
        <v>1.6</v>
      </c>
      <c r="M34">
        <v>1.78</v>
      </c>
    </row>
    <row r="35" spans="1:13" x14ac:dyDescent="0.25">
      <c r="A35" s="36">
        <v>1983</v>
      </c>
      <c r="B35">
        <v>1.59</v>
      </c>
      <c r="C35">
        <v>-0.53</v>
      </c>
      <c r="D35">
        <v>0.95</v>
      </c>
      <c r="E35">
        <v>-0.85</v>
      </c>
      <c r="F35">
        <v>-7.0000000000000007E-2</v>
      </c>
      <c r="G35">
        <v>0.99</v>
      </c>
      <c r="H35">
        <v>1.19</v>
      </c>
      <c r="I35">
        <v>1.61</v>
      </c>
      <c r="J35">
        <v>-1.1200000000000001</v>
      </c>
      <c r="K35">
        <v>0.65</v>
      </c>
      <c r="L35">
        <v>-0.98</v>
      </c>
      <c r="M35">
        <v>0.28999999999999998</v>
      </c>
    </row>
    <row r="36" spans="1:13" x14ac:dyDescent="0.25">
      <c r="A36" s="36">
        <v>1984</v>
      </c>
      <c r="B36">
        <v>1.66</v>
      </c>
      <c r="C36">
        <v>0.72</v>
      </c>
      <c r="D36">
        <v>-0.37</v>
      </c>
      <c r="E36">
        <v>-0.28000000000000003</v>
      </c>
      <c r="F36">
        <v>0.54</v>
      </c>
      <c r="G36">
        <v>-0.42</v>
      </c>
      <c r="H36">
        <v>-7.0000000000000007E-2</v>
      </c>
      <c r="I36">
        <v>1.1499999999999999</v>
      </c>
      <c r="J36">
        <v>0.17</v>
      </c>
      <c r="K36">
        <v>-7.0000000000000007E-2</v>
      </c>
      <c r="L36">
        <v>-0.06</v>
      </c>
      <c r="M36">
        <v>0</v>
      </c>
    </row>
    <row r="37" spans="1:13" x14ac:dyDescent="0.25">
      <c r="A37" s="36">
        <v>1985</v>
      </c>
      <c r="B37">
        <v>-1.61</v>
      </c>
      <c r="C37">
        <v>-0.49</v>
      </c>
      <c r="D37">
        <v>0.2</v>
      </c>
      <c r="E37">
        <v>0.32</v>
      </c>
      <c r="F37">
        <v>-0.49</v>
      </c>
      <c r="G37">
        <v>-0.8</v>
      </c>
      <c r="H37">
        <v>1.22</v>
      </c>
      <c r="I37">
        <v>-0.48</v>
      </c>
      <c r="J37">
        <v>-0.52</v>
      </c>
      <c r="K37">
        <v>0.9</v>
      </c>
      <c r="L37">
        <v>-0.67</v>
      </c>
      <c r="M37">
        <v>0.22</v>
      </c>
    </row>
    <row r="38" spans="1:13" x14ac:dyDescent="0.25">
      <c r="A38" s="36">
        <v>1986</v>
      </c>
      <c r="B38">
        <v>1.1100000000000001</v>
      </c>
      <c r="C38">
        <v>-1</v>
      </c>
      <c r="D38">
        <v>1.71</v>
      </c>
      <c r="E38">
        <v>-0.59</v>
      </c>
      <c r="F38">
        <v>0.85</v>
      </c>
      <c r="G38">
        <v>1.22</v>
      </c>
      <c r="H38">
        <v>0.12</v>
      </c>
      <c r="I38">
        <v>-1.0900000000000001</v>
      </c>
      <c r="J38">
        <v>-1.1200000000000001</v>
      </c>
      <c r="K38">
        <v>1.55</v>
      </c>
      <c r="L38">
        <v>2.29</v>
      </c>
      <c r="M38">
        <v>0.99</v>
      </c>
    </row>
    <row r="39" spans="1:13" x14ac:dyDescent="0.25">
      <c r="A39" s="36">
        <v>1987</v>
      </c>
      <c r="B39">
        <v>-1.1499999999999999</v>
      </c>
      <c r="C39">
        <v>-0.73</v>
      </c>
      <c r="D39">
        <v>0.14000000000000001</v>
      </c>
      <c r="E39">
        <v>2</v>
      </c>
      <c r="F39">
        <v>0.98</v>
      </c>
      <c r="G39">
        <v>-1.82</v>
      </c>
      <c r="H39">
        <v>0.52</v>
      </c>
      <c r="I39">
        <v>-0.83</v>
      </c>
      <c r="J39">
        <v>-1.22</v>
      </c>
      <c r="K39">
        <v>0.14000000000000001</v>
      </c>
      <c r="L39">
        <v>0.18</v>
      </c>
      <c r="M39">
        <v>0.32</v>
      </c>
    </row>
    <row r="40" spans="1:13" x14ac:dyDescent="0.25">
      <c r="A40" s="36">
        <v>1988</v>
      </c>
      <c r="B40">
        <v>1.02</v>
      </c>
      <c r="C40">
        <v>0.76</v>
      </c>
      <c r="D40">
        <v>-0.17</v>
      </c>
      <c r="E40">
        <v>-1.17</v>
      </c>
      <c r="F40">
        <v>0.63</v>
      </c>
      <c r="G40">
        <v>0.88</v>
      </c>
      <c r="H40">
        <v>-0.35</v>
      </c>
      <c r="I40">
        <v>0.04</v>
      </c>
      <c r="J40">
        <v>-0.99</v>
      </c>
      <c r="K40">
        <v>-1.08</v>
      </c>
      <c r="L40">
        <v>-0.34</v>
      </c>
      <c r="M40">
        <v>0.61</v>
      </c>
    </row>
    <row r="41" spans="1:13" x14ac:dyDescent="0.25">
      <c r="A41" s="36">
        <v>1989</v>
      </c>
      <c r="B41">
        <v>1.17</v>
      </c>
      <c r="C41">
        <v>2</v>
      </c>
      <c r="D41">
        <v>1.85</v>
      </c>
      <c r="E41">
        <v>0.28000000000000003</v>
      </c>
      <c r="F41">
        <v>1.38</v>
      </c>
      <c r="G41">
        <v>-0.27</v>
      </c>
      <c r="H41">
        <v>0.97</v>
      </c>
      <c r="I41">
        <v>0.01</v>
      </c>
      <c r="J41">
        <v>2.0499999999999998</v>
      </c>
      <c r="K41">
        <v>-0.03</v>
      </c>
      <c r="L41">
        <v>0.16</v>
      </c>
      <c r="M41">
        <v>-1.1499999999999999</v>
      </c>
    </row>
    <row r="42" spans="1:13" x14ac:dyDescent="0.25">
      <c r="A42" s="36">
        <v>1990</v>
      </c>
      <c r="B42">
        <v>1.04</v>
      </c>
      <c r="C42">
        <v>1.41</v>
      </c>
      <c r="D42">
        <v>1.46</v>
      </c>
      <c r="E42">
        <v>2</v>
      </c>
      <c r="F42">
        <v>-1.53</v>
      </c>
      <c r="G42">
        <v>-0.02</v>
      </c>
      <c r="H42">
        <v>0.53</v>
      </c>
      <c r="I42">
        <v>0.97</v>
      </c>
      <c r="J42">
        <v>1.06</v>
      </c>
      <c r="K42">
        <v>0.23</v>
      </c>
      <c r="L42">
        <v>-0.24</v>
      </c>
      <c r="M42">
        <v>0.22</v>
      </c>
    </row>
    <row r="43" spans="1:13" x14ac:dyDescent="0.25">
      <c r="A43" s="36">
        <v>1991</v>
      </c>
      <c r="B43">
        <v>0.86</v>
      </c>
      <c r="C43">
        <v>1.04</v>
      </c>
      <c r="D43">
        <v>-0.2</v>
      </c>
      <c r="E43">
        <v>0.28999999999999998</v>
      </c>
      <c r="F43">
        <v>0.08</v>
      </c>
      <c r="G43">
        <v>-0.82</v>
      </c>
      <c r="H43">
        <v>-0.49</v>
      </c>
      <c r="I43">
        <v>1.23</v>
      </c>
      <c r="J43">
        <v>0.48</v>
      </c>
      <c r="K43">
        <v>-0.19</v>
      </c>
      <c r="L43">
        <v>0.48</v>
      </c>
      <c r="M43">
        <v>0.46</v>
      </c>
    </row>
    <row r="44" spans="1:13" x14ac:dyDescent="0.25">
      <c r="A44" s="36">
        <v>1992</v>
      </c>
      <c r="B44">
        <v>-0.13</v>
      </c>
      <c r="C44">
        <v>1.07</v>
      </c>
      <c r="D44">
        <v>0.87</v>
      </c>
      <c r="E44">
        <v>1.86</v>
      </c>
      <c r="F44">
        <v>2.63</v>
      </c>
      <c r="G44">
        <v>0.2</v>
      </c>
      <c r="H44">
        <v>0.16</v>
      </c>
      <c r="I44">
        <v>0.85</v>
      </c>
      <c r="J44">
        <v>-0.44</v>
      </c>
      <c r="K44">
        <v>-1.76</v>
      </c>
      <c r="L44">
        <v>1.19</v>
      </c>
      <c r="M44">
        <v>0.47</v>
      </c>
    </row>
    <row r="45" spans="1:13" x14ac:dyDescent="0.25">
      <c r="A45" s="36">
        <v>1993</v>
      </c>
      <c r="B45">
        <v>1.6</v>
      </c>
      <c r="C45">
        <v>0.5</v>
      </c>
      <c r="D45">
        <v>0.67</v>
      </c>
      <c r="E45">
        <v>0.97</v>
      </c>
      <c r="F45">
        <v>-0.78</v>
      </c>
      <c r="G45">
        <v>-0.59</v>
      </c>
      <c r="H45">
        <v>-3.18</v>
      </c>
      <c r="I45">
        <v>0.12</v>
      </c>
      <c r="J45">
        <v>-0.56999999999999995</v>
      </c>
      <c r="K45">
        <v>-0.71</v>
      </c>
      <c r="L45">
        <v>2.56</v>
      </c>
      <c r="M45">
        <v>1.56</v>
      </c>
    </row>
    <row r="46" spans="1:13" x14ac:dyDescent="0.25">
      <c r="A46" s="36">
        <v>1994</v>
      </c>
      <c r="B46">
        <v>1.04</v>
      </c>
      <c r="C46">
        <v>0.46</v>
      </c>
      <c r="D46">
        <v>1.26</v>
      </c>
      <c r="E46">
        <v>1.1399999999999999</v>
      </c>
      <c r="F46">
        <v>-0.56999999999999995</v>
      </c>
      <c r="G46">
        <v>1.52</v>
      </c>
      <c r="H46">
        <v>1.31</v>
      </c>
      <c r="I46">
        <v>0.38</v>
      </c>
      <c r="J46">
        <v>-1.32</v>
      </c>
      <c r="K46">
        <v>-0.97</v>
      </c>
      <c r="L46">
        <v>0.64</v>
      </c>
      <c r="M46">
        <v>2.02</v>
      </c>
    </row>
    <row r="47" spans="1:13" x14ac:dyDescent="0.25">
      <c r="A47" s="36">
        <v>1995</v>
      </c>
      <c r="B47">
        <v>0.93</v>
      </c>
      <c r="C47">
        <v>1.1399999999999999</v>
      </c>
      <c r="D47">
        <v>1.25</v>
      </c>
      <c r="E47">
        <v>-0.85</v>
      </c>
      <c r="F47">
        <v>-1.49</v>
      </c>
      <c r="G47">
        <v>0.13</v>
      </c>
      <c r="H47">
        <v>-0.22</v>
      </c>
      <c r="I47">
        <v>0.69</v>
      </c>
      <c r="J47">
        <v>0.31</v>
      </c>
      <c r="K47">
        <v>0.19</v>
      </c>
      <c r="L47">
        <v>-1.38</v>
      </c>
      <c r="M47">
        <v>-1.67</v>
      </c>
    </row>
    <row r="48" spans="1:13" x14ac:dyDescent="0.25">
      <c r="A48" s="36">
        <v>1996</v>
      </c>
      <c r="B48">
        <v>-0.12</v>
      </c>
      <c r="C48">
        <v>-7.0000000000000007E-2</v>
      </c>
      <c r="D48">
        <v>-0.24</v>
      </c>
      <c r="E48">
        <v>-0.17</v>
      </c>
      <c r="F48">
        <v>-1.06</v>
      </c>
      <c r="G48">
        <v>0.56000000000000005</v>
      </c>
      <c r="H48">
        <v>0.67</v>
      </c>
      <c r="I48">
        <v>1.02</v>
      </c>
      <c r="J48">
        <v>-0.86</v>
      </c>
      <c r="K48">
        <v>-0.33</v>
      </c>
      <c r="L48">
        <v>-0.56000000000000005</v>
      </c>
      <c r="M48">
        <v>-1.41</v>
      </c>
    </row>
    <row r="49" spans="1:13" x14ac:dyDescent="0.25">
      <c r="A49" s="36">
        <v>1997</v>
      </c>
      <c r="B49">
        <v>-0.49</v>
      </c>
      <c r="C49">
        <v>1.7</v>
      </c>
      <c r="D49">
        <v>1.46</v>
      </c>
      <c r="E49">
        <v>-1.02</v>
      </c>
      <c r="F49">
        <v>-0.28000000000000003</v>
      </c>
      <c r="G49">
        <v>-1.47</v>
      </c>
      <c r="H49">
        <v>0.34</v>
      </c>
      <c r="I49">
        <v>0.83</v>
      </c>
      <c r="J49">
        <v>0.61</v>
      </c>
      <c r="K49">
        <v>-1.7</v>
      </c>
      <c r="L49">
        <v>-0.9</v>
      </c>
      <c r="M49">
        <v>-0.96</v>
      </c>
    </row>
    <row r="50" spans="1:13" x14ac:dyDescent="0.25">
      <c r="A50" s="36">
        <v>1998</v>
      </c>
      <c r="B50">
        <v>0.39</v>
      </c>
      <c r="C50">
        <v>-0.11</v>
      </c>
      <c r="D50">
        <v>0.87</v>
      </c>
      <c r="E50">
        <v>-0.68</v>
      </c>
      <c r="F50">
        <v>-1.32</v>
      </c>
      <c r="G50">
        <v>-2.72</v>
      </c>
      <c r="H50">
        <v>-0.48</v>
      </c>
      <c r="I50">
        <v>-0.02</v>
      </c>
      <c r="J50">
        <v>-2</v>
      </c>
      <c r="K50">
        <v>-0.28999999999999998</v>
      </c>
      <c r="L50">
        <v>-0.28000000000000003</v>
      </c>
      <c r="M50">
        <v>0.87</v>
      </c>
    </row>
    <row r="51" spans="1:13" x14ac:dyDescent="0.25">
      <c r="A51" s="36">
        <v>1999</v>
      </c>
      <c r="B51">
        <v>0.77</v>
      </c>
      <c r="C51">
        <v>0.28999999999999998</v>
      </c>
      <c r="D51">
        <v>0.23</v>
      </c>
      <c r="E51">
        <v>-0.95</v>
      </c>
      <c r="F51">
        <v>0.92</v>
      </c>
      <c r="G51">
        <v>1.1200000000000001</v>
      </c>
      <c r="H51">
        <v>-0.9</v>
      </c>
      <c r="I51">
        <v>0.39</v>
      </c>
      <c r="J51">
        <v>0.36</v>
      </c>
      <c r="K51">
        <v>0.2</v>
      </c>
      <c r="L51">
        <v>0.65</v>
      </c>
      <c r="M51">
        <v>1.61</v>
      </c>
    </row>
    <row r="52" spans="1:13" x14ac:dyDescent="0.25">
      <c r="A52" s="36">
        <v>2000</v>
      </c>
      <c r="B52">
        <v>0.6</v>
      </c>
      <c r="C52">
        <v>1.7</v>
      </c>
      <c r="D52">
        <v>0.77</v>
      </c>
      <c r="E52">
        <v>-0.03</v>
      </c>
      <c r="F52">
        <v>1.58</v>
      </c>
      <c r="G52">
        <v>-0.03</v>
      </c>
      <c r="H52">
        <v>-1.03</v>
      </c>
      <c r="I52">
        <v>-0.28999999999999998</v>
      </c>
      <c r="J52">
        <v>-0.21</v>
      </c>
      <c r="K52">
        <v>0.92</v>
      </c>
      <c r="L52">
        <v>-0.92</v>
      </c>
      <c r="M52">
        <v>-0.57999999999999996</v>
      </c>
    </row>
    <row r="53" spans="1:13" x14ac:dyDescent="0.25">
      <c r="A53" s="36">
        <v>2001</v>
      </c>
      <c r="B53">
        <v>0.25</v>
      </c>
      <c r="C53">
        <v>0.45</v>
      </c>
      <c r="D53">
        <v>-1.26</v>
      </c>
      <c r="E53">
        <v>0</v>
      </c>
      <c r="F53">
        <v>-0.02</v>
      </c>
      <c r="G53">
        <v>-0.2</v>
      </c>
      <c r="H53">
        <v>-0.25</v>
      </c>
      <c r="I53">
        <v>-7.0000000000000007E-2</v>
      </c>
      <c r="J53">
        <v>-0.65</v>
      </c>
      <c r="K53">
        <v>-0.24</v>
      </c>
      <c r="L53">
        <v>0.63</v>
      </c>
      <c r="M53">
        <v>-0.83</v>
      </c>
    </row>
    <row r="54" spans="1:13" x14ac:dyDescent="0.25">
      <c r="A54" s="36">
        <v>2002</v>
      </c>
      <c r="B54">
        <v>0.44</v>
      </c>
      <c r="C54">
        <v>1.1000000000000001</v>
      </c>
      <c r="D54">
        <v>0.69</v>
      </c>
      <c r="E54">
        <v>1.18</v>
      </c>
      <c r="F54">
        <v>-0.22</v>
      </c>
      <c r="G54">
        <v>0.38</v>
      </c>
      <c r="H54">
        <v>0.62</v>
      </c>
      <c r="I54">
        <v>0.38</v>
      </c>
      <c r="J54">
        <v>-0.7</v>
      </c>
      <c r="K54">
        <v>-2.2799999999999998</v>
      </c>
      <c r="L54">
        <v>-0.18</v>
      </c>
      <c r="M54">
        <v>-0.94</v>
      </c>
    </row>
    <row r="55" spans="1:13" x14ac:dyDescent="0.25">
      <c r="A55" s="36">
        <v>2003</v>
      </c>
      <c r="B55">
        <v>0.16</v>
      </c>
      <c r="C55">
        <v>0.62</v>
      </c>
      <c r="D55">
        <v>0.32</v>
      </c>
      <c r="E55">
        <v>-0.18</v>
      </c>
      <c r="F55">
        <v>0.01</v>
      </c>
      <c r="G55">
        <v>-7.0000000000000007E-2</v>
      </c>
      <c r="H55">
        <v>0.13</v>
      </c>
      <c r="I55">
        <v>-7.0000000000000007E-2</v>
      </c>
      <c r="J55">
        <v>0.01</v>
      </c>
      <c r="K55">
        <v>-1.26</v>
      </c>
      <c r="L55">
        <v>0.86</v>
      </c>
      <c r="M55">
        <v>0.64</v>
      </c>
    </row>
    <row r="56" spans="1:13" x14ac:dyDescent="0.25">
      <c r="A56" s="36">
        <v>2004</v>
      </c>
      <c r="B56">
        <v>-0.28999999999999998</v>
      </c>
      <c r="C56">
        <v>-0.14000000000000001</v>
      </c>
      <c r="D56">
        <v>1.02</v>
      </c>
      <c r="E56">
        <v>1.1499999999999999</v>
      </c>
      <c r="F56">
        <v>0.19</v>
      </c>
      <c r="G56">
        <v>-0.89</v>
      </c>
      <c r="H56">
        <v>1.1299999999999999</v>
      </c>
      <c r="I56">
        <v>-0.48</v>
      </c>
      <c r="J56">
        <v>0.38</v>
      </c>
      <c r="K56">
        <v>-1.1000000000000001</v>
      </c>
      <c r="L56">
        <v>0.73</v>
      </c>
      <c r="M56">
        <v>1.21</v>
      </c>
    </row>
    <row r="57" spans="1:13" x14ac:dyDescent="0.25">
      <c r="A57" s="36">
        <v>2005</v>
      </c>
      <c r="B57">
        <v>1.52</v>
      </c>
      <c r="C57">
        <v>-0.06</v>
      </c>
      <c r="D57">
        <v>-1.83</v>
      </c>
      <c r="E57">
        <v>-0.3</v>
      </c>
      <c r="F57">
        <v>-1.25</v>
      </c>
      <c r="G57">
        <v>-0.05</v>
      </c>
      <c r="H57">
        <v>-0.51</v>
      </c>
      <c r="I57">
        <v>0.37</v>
      </c>
      <c r="J57">
        <v>0.63</v>
      </c>
      <c r="K57">
        <v>-0.98</v>
      </c>
      <c r="L57">
        <v>-0.31</v>
      </c>
      <c r="M57">
        <v>-0.44</v>
      </c>
    </row>
    <row r="58" spans="1:13" x14ac:dyDescent="0.25">
      <c r="A58" s="36">
        <v>2006</v>
      </c>
      <c r="B58">
        <v>1.27</v>
      </c>
      <c r="C58">
        <v>-0.51</v>
      </c>
      <c r="D58">
        <v>-1.28</v>
      </c>
      <c r="E58">
        <v>1.24</v>
      </c>
      <c r="F58">
        <v>-1.1399999999999999</v>
      </c>
      <c r="G58">
        <v>0.84</v>
      </c>
      <c r="H58">
        <v>0.9</v>
      </c>
      <c r="I58">
        <v>-1.73</v>
      </c>
      <c r="J58">
        <v>-1.62</v>
      </c>
      <c r="K58">
        <v>-2.2400000000000002</v>
      </c>
      <c r="L58">
        <v>0.44</v>
      </c>
      <c r="M58">
        <v>1.34</v>
      </c>
    </row>
    <row r="59" spans="1:13" x14ac:dyDescent="0.25">
      <c r="A59" s="36">
        <v>2007</v>
      </c>
      <c r="B59">
        <v>0.22</v>
      </c>
      <c r="C59">
        <v>-0.47</v>
      </c>
      <c r="D59">
        <v>1.44</v>
      </c>
      <c r="E59">
        <v>0.17</v>
      </c>
      <c r="F59">
        <v>0.66</v>
      </c>
      <c r="G59">
        <v>-1.31</v>
      </c>
      <c r="H59">
        <v>-0.57999999999999996</v>
      </c>
      <c r="I59">
        <v>-0.14000000000000001</v>
      </c>
      <c r="J59">
        <v>0.72</v>
      </c>
      <c r="K59">
        <v>0.45</v>
      </c>
      <c r="L59">
        <v>0.57999999999999996</v>
      </c>
      <c r="M59">
        <v>0.34</v>
      </c>
    </row>
    <row r="60" spans="1:13" x14ac:dyDescent="0.25">
      <c r="A60" s="36">
        <v>2008</v>
      </c>
      <c r="B60">
        <v>0.89</v>
      </c>
      <c r="C60">
        <v>0.73</v>
      </c>
      <c r="D60">
        <v>0.08</v>
      </c>
      <c r="E60">
        <v>-1.07</v>
      </c>
      <c r="F60">
        <v>-1.73</v>
      </c>
      <c r="G60">
        <v>-1.39</v>
      </c>
      <c r="H60">
        <v>-1.27</v>
      </c>
      <c r="I60">
        <v>-1.1599999999999999</v>
      </c>
      <c r="J60">
        <v>1.02</v>
      </c>
      <c r="K60">
        <v>-0.04</v>
      </c>
      <c r="L60">
        <v>-0.32</v>
      </c>
      <c r="M60">
        <v>-0.28000000000000003</v>
      </c>
    </row>
    <row r="61" spans="1:13" x14ac:dyDescent="0.25">
      <c r="A61" s="36">
        <v>2009</v>
      </c>
      <c r="B61">
        <v>-0.01</v>
      </c>
      <c r="C61">
        <v>0.06</v>
      </c>
      <c r="D61">
        <v>0.56999999999999995</v>
      </c>
      <c r="E61">
        <v>-0.2</v>
      </c>
      <c r="F61">
        <v>1.68</v>
      </c>
      <c r="G61">
        <v>-1.21</v>
      </c>
      <c r="H61">
        <v>-2.15</v>
      </c>
      <c r="I61">
        <v>-0.19</v>
      </c>
      <c r="J61">
        <v>1.51</v>
      </c>
      <c r="K61">
        <v>-1.03</v>
      </c>
      <c r="L61">
        <v>-0.02</v>
      </c>
      <c r="M61">
        <v>-1.93</v>
      </c>
    </row>
    <row r="62" spans="1:13" x14ac:dyDescent="0.25">
      <c r="A62" s="36">
        <v>2010</v>
      </c>
      <c r="B62">
        <v>-1.1100000000000001</v>
      </c>
      <c r="C62">
        <v>-1.98</v>
      </c>
      <c r="D62">
        <v>-0.88</v>
      </c>
      <c r="E62">
        <v>-0.72</v>
      </c>
      <c r="F62">
        <v>-1.49</v>
      </c>
      <c r="G62">
        <v>-0.82</v>
      </c>
      <c r="H62">
        <v>-0.42</v>
      </c>
      <c r="I62">
        <v>-1.22</v>
      </c>
      <c r="J62">
        <v>-0.79</v>
      </c>
      <c r="K62">
        <v>-0.93</v>
      </c>
      <c r="L62">
        <v>-1.62</v>
      </c>
      <c r="M62">
        <v>-1.85</v>
      </c>
    </row>
    <row r="63" spans="1:13" x14ac:dyDescent="0.25">
      <c r="A63" s="36">
        <v>2011</v>
      </c>
      <c r="B63">
        <v>-0.88</v>
      </c>
      <c r="C63">
        <v>0.7</v>
      </c>
      <c r="D63">
        <v>0.61</v>
      </c>
      <c r="E63">
        <v>2.48</v>
      </c>
      <c r="F63">
        <v>-0.06</v>
      </c>
      <c r="G63">
        <v>-1.28</v>
      </c>
      <c r="H63">
        <v>-1.51</v>
      </c>
      <c r="I63">
        <v>-1.35</v>
      </c>
      <c r="J63">
        <v>0.54</v>
      </c>
      <c r="K63">
        <v>0.39</v>
      </c>
      <c r="L63">
        <v>1.36</v>
      </c>
      <c r="M63">
        <v>2.52</v>
      </c>
    </row>
    <row r="64" spans="1:13" x14ac:dyDescent="0.25">
      <c r="A64" s="36">
        <v>2012</v>
      </c>
      <c r="B64">
        <v>1.17</v>
      </c>
      <c r="C64">
        <v>0.42</v>
      </c>
      <c r="D64">
        <v>1.27</v>
      </c>
      <c r="E64">
        <v>0.47</v>
      </c>
      <c r="F64">
        <v>-0.91</v>
      </c>
      <c r="G64">
        <v>-2.5299999999999998</v>
      </c>
      <c r="H64">
        <v>-1.32</v>
      </c>
      <c r="I64">
        <v>-0.98</v>
      </c>
      <c r="J64">
        <v>-0.59</v>
      </c>
      <c r="K64">
        <v>-2.06</v>
      </c>
      <c r="L64">
        <v>-0.57999999999999996</v>
      </c>
      <c r="M64">
        <v>0.17</v>
      </c>
    </row>
    <row r="65" spans="1:13" x14ac:dyDescent="0.25">
      <c r="A65" s="36">
        <v>2013</v>
      </c>
      <c r="B65">
        <v>0.35</v>
      </c>
      <c r="C65">
        <v>-0.45</v>
      </c>
      <c r="D65">
        <v>-1.61</v>
      </c>
      <c r="E65">
        <v>0.69</v>
      </c>
      <c r="F65">
        <v>0.56999999999999995</v>
      </c>
      <c r="G65">
        <v>0.52</v>
      </c>
      <c r="H65">
        <v>0.67</v>
      </c>
      <c r="I65">
        <v>0.97</v>
      </c>
      <c r="J65">
        <v>0.24</v>
      </c>
      <c r="K65">
        <v>-1.28</v>
      </c>
      <c r="L65">
        <v>0.9</v>
      </c>
      <c r="M65">
        <v>0.95</v>
      </c>
    </row>
    <row r="66" spans="1:13" x14ac:dyDescent="0.25">
      <c r="A66" s="36">
        <v>2014</v>
      </c>
      <c r="B66">
        <v>0.28999999999999998</v>
      </c>
      <c r="C66">
        <v>1.34</v>
      </c>
      <c r="D66">
        <v>0.8</v>
      </c>
      <c r="E66">
        <v>0.31</v>
      </c>
      <c r="F66">
        <v>-0.92</v>
      </c>
      <c r="G66">
        <v>-0.97</v>
      </c>
      <c r="H66">
        <v>0.18</v>
      </c>
      <c r="I66">
        <v>-1.68</v>
      </c>
      <c r="J66">
        <v>1.62</v>
      </c>
      <c r="K66">
        <v>-1.27</v>
      </c>
      <c r="L66">
        <v>0.68</v>
      </c>
      <c r="M66">
        <v>1.86</v>
      </c>
    </row>
    <row r="67" spans="1:13" x14ac:dyDescent="0.25">
      <c r="A67" s="36">
        <v>2015</v>
      </c>
      <c r="B67">
        <v>1.79</v>
      </c>
      <c r="C67">
        <v>1.32</v>
      </c>
      <c r="D67">
        <v>1.45</v>
      </c>
      <c r="E67">
        <v>0.73</v>
      </c>
      <c r="F67">
        <v>0.15</v>
      </c>
      <c r="G67">
        <v>-7.0000000000000007E-2</v>
      </c>
      <c r="H67">
        <v>-3.18</v>
      </c>
      <c r="I67">
        <v>-0.76</v>
      </c>
      <c r="J67">
        <v>-0.65</v>
      </c>
      <c r="K67">
        <v>0.44</v>
      </c>
      <c r="L67">
        <v>1.74</v>
      </c>
      <c r="M67">
        <v>2.2400000000000002</v>
      </c>
    </row>
    <row r="68" spans="1:13" x14ac:dyDescent="0.25">
      <c r="A68" s="36">
        <v>2016</v>
      </c>
      <c r="B68">
        <v>0.12</v>
      </c>
      <c r="C68">
        <v>1.58</v>
      </c>
      <c r="D68">
        <v>0.73</v>
      </c>
      <c r="E68">
        <v>0.38</v>
      </c>
      <c r="F68">
        <v>-0.77</v>
      </c>
      <c r="G68">
        <v>-0.43</v>
      </c>
      <c r="H68">
        <v>-1.76</v>
      </c>
      <c r="I68">
        <v>-1.65</v>
      </c>
      <c r="J68">
        <v>0.61</v>
      </c>
      <c r="K68">
        <v>0.41</v>
      </c>
      <c r="L68">
        <v>-0.16</v>
      </c>
      <c r="M68">
        <v>0.48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zoomScaleNormal="100" workbookViewId="0">
      <selection activeCell="K7" sqref="K7"/>
    </sheetView>
  </sheetViews>
  <sheetFormatPr defaultRowHeight="15" x14ac:dyDescent="0.25"/>
  <cols>
    <col min="1" max="1" width="11.28515625" customWidth="1"/>
    <col min="2" max="2" width="11.5703125" customWidth="1"/>
    <col min="3" max="3" width="12.28515625" customWidth="1"/>
    <col min="4" max="5" width="11.42578125" customWidth="1"/>
    <col min="7" max="7" width="24.5703125" bestFit="1" customWidth="1"/>
  </cols>
  <sheetData>
    <row r="1" spans="1:14" x14ac:dyDescent="0.25">
      <c r="A1" s="38" t="s">
        <v>99</v>
      </c>
      <c r="B1" s="38"/>
      <c r="C1" s="38"/>
    </row>
    <row r="2" spans="1:14" x14ac:dyDescent="0.25">
      <c r="B2" s="37" t="s">
        <v>111</v>
      </c>
      <c r="C2" s="48" t="s">
        <v>112</v>
      </c>
      <c r="D2" t="s">
        <v>62</v>
      </c>
      <c r="E2" t="s">
        <v>71</v>
      </c>
      <c r="H2" t="s">
        <v>87</v>
      </c>
      <c r="I2" t="s">
        <v>88</v>
      </c>
    </row>
    <row r="3" spans="1:14" x14ac:dyDescent="0.25">
      <c r="A3" s="36">
        <v>1950</v>
      </c>
      <c r="B3">
        <v>0.92</v>
      </c>
      <c r="C3" s="49">
        <v>0.4</v>
      </c>
      <c r="D3" s="20">
        <f>POWER(B3 - $H$5,2)</f>
        <v>0.68469449766094914</v>
      </c>
      <c r="E3" s="20">
        <f>POWER(C3 - $I$5,2)</f>
        <v>0.10889999999999997</v>
      </c>
      <c r="G3" t="s">
        <v>68</v>
      </c>
      <c r="H3" s="20">
        <f>COUNT(B3:B69)</f>
        <v>67</v>
      </c>
      <c r="I3" s="20">
        <v>67</v>
      </c>
    </row>
    <row r="4" spans="1:14" x14ac:dyDescent="0.25">
      <c r="A4" s="36">
        <v>1951</v>
      </c>
      <c r="B4">
        <v>0.08</v>
      </c>
      <c r="C4" s="49">
        <v>0.7</v>
      </c>
      <c r="D4" s="20">
        <f t="shared" ref="D4:D67" si="0">POWER(B4 - $H$5,2)</f>
        <v>1.5718422811316471E-4</v>
      </c>
      <c r="E4" s="20">
        <f t="shared" ref="E4:E67" si="1">POWER(C4 - $I$5,2)</f>
        <v>0.39689999999999986</v>
      </c>
      <c r="G4" s="40" t="s">
        <v>110</v>
      </c>
      <c r="H4" s="20">
        <v>0.05</v>
      </c>
      <c r="I4" s="20">
        <v>0.05</v>
      </c>
    </row>
    <row r="5" spans="1:14" x14ac:dyDescent="0.25">
      <c r="A5" s="36">
        <v>1952</v>
      </c>
      <c r="B5">
        <v>0.93</v>
      </c>
      <c r="C5" s="49">
        <v>-0.83</v>
      </c>
      <c r="D5" s="20">
        <f t="shared" si="0"/>
        <v>0.70134375139229244</v>
      </c>
      <c r="E5" s="20">
        <f t="shared" si="1"/>
        <v>0.81</v>
      </c>
      <c r="G5" s="40" t="s">
        <v>102</v>
      </c>
      <c r="H5" s="20">
        <f>AVERAGE(B3:B69)</f>
        <v>9.2537313432835791E-2</v>
      </c>
      <c r="I5" s="20">
        <f>AVERAGE(C3:C69)</f>
        <v>7.0000000000000048E-2</v>
      </c>
    </row>
    <row r="6" spans="1:14" ht="15.75" thickBot="1" x14ac:dyDescent="0.3">
      <c r="A6" s="36">
        <v>1953</v>
      </c>
      <c r="B6">
        <v>0.33</v>
      </c>
      <c r="C6" s="49">
        <v>-0.49</v>
      </c>
      <c r="D6" s="20">
        <f t="shared" si="0"/>
        <v>5.6388527511695284E-2</v>
      </c>
      <c r="E6" s="20">
        <f t="shared" si="1"/>
        <v>0.31360000000000005</v>
      </c>
      <c r="G6" s="41" t="s">
        <v>58</v>
      </c>
      <c r="H6" s="52">
        <f>_xlfn.STDEV.S(B3:B69)</f>
        <v>0.97155661305684671</v>
      </c>
      <c r="I6" s="52">
        <f>_xlfn.STDEV.S(C3:C69)</f>
        <v>0.98715692160810364</v>
      </c>
    </row>
    <row r="7" spans="1:14" ht="15.75" thickTop="1" x14ac:dyDescent="0.25">
      <c r="A7" s="36">
        <v>1954</v>
      </c>
      <c r="B7">
        <v>0.37</v>
      </c>
      <c r="C7" s="49">
        <v>0.74</v>
      </c>
      <c r="D7" s="20">
        <f t="shared" si="0"/>
        <v>7.6985542437068413E-2</v>
      </c>
      <c r="E7" s="20">
        <f t="shared" si="1"/>
        <v>0.44889999999999991</v>
      </c>
      <c r="G7" s="44" t="s">
        <v>106</v>
      </c>
      <c r="H7" s="44"/>
      <c r="I7" s="44"/>
    </row>
    <row r="8" spans="1:14" x14ac:dyDescent="0.25">
      <c r="A8" s="36">
        <v>1955</v>
      </c>
      <c r="B8">
        <v>-1.84</v>
      </c>
      <c r="C8" s="49">
        <v>-1.1200000000000001</v>
      </c>
      <c r="D8" s="20">
        <f t="shared" si="0"/>
        <v>3.7347004678102027</v>
      </c>
      <c r="E8" s="20">
        <f t="shared" si="1"/>
        <v>1.4161000000000004</v>
      </c>
      <c r="G8" s="40" t="s">
        <v>103</v>
      </c>
      <c r="H8" s="20">
        <f>_xlfn.CONFIDENCE.T(H4,H6,H3)</f>
        <v>0.23698127847254452</v>
      </c>
      <c r="I8" s="20">
        <f>_xlfn.CONFIDENCE.T(I4,I6,I3)</f>
        <v>0.24078649271879526</v>
      </c>
      <c r="N8" s="40"/>
    </row>
    <row r="9" spans="1:14" x14ac:dyDescent="0.25">
      <c r="A9" s="36">
        <v>1956</v>
      </c>
      <c r="B9">
        <v>-0.22</v>
      </c>
      <c r="C9" s="49">
        <v>-1.1200000000000001</v>
      </c>
      <c r="D9" s="20">
        <f t="shared" si="0"/>
        <v>9.7679572287814653E-2</v>
      </c>
      <c r="E9" s="20">
        <f t="shared" si="1"/>
        <v>1.4161000000000004</v>
      </c>
      <c r="G9" s="40" t="s">
        <v>104</v>
      </c>
      <c r="H9" s="20">
        <f>H5 - H8</f>
        <v>-0.14444396503970874</v>
      </c>
      <c r="I9" s="20">
        <f>I5 - I8</f>
        <v>-0.1707864927187952</v>
      </c>
    </row>
    <row r="10" spans="1:14" ht="15.75" thickBot="1" x14ac:dyDescent="0.3">
      <c r="A10" s="36">
        <v>1957</v>
      </c>
      <c r="B10">
        <v>1.05</v>
      </c>
      <c r="C10" s="49">
        <v>0.11</v>
      </c>
      <c r="D10" s="20">
        <f t="shared" si="0"/>
        <v>0.9167347961684118</v>
      </c>
      <c r="E10" s="20">
        <f t="shared" si="1"/>
        <v>1.5999999999999962E-3</v>
      </c>
      <c r="G10" s="41" t="s">
        <v>105</v>
      </c>
      <c r="H10" s="52">
        <f>H5 + H8</f>
        <v>0.3295185919053803</v>
      </c>
      <c r="I10" s="52">
        <f>I5 + I8</f>
        <v>0.31078649271879533</v>
      </c>
    </row>
    <row r="11" spans="1:14" ht="15.75" thickTop="1" x14ac:dyDescent="0.25">
      <c r="A11" s="36">
        <v>1958</v>
      </c>
      <c r="B11">
        <v>-0.54</v>
      </c>
      <c r="C11" s="49">
        <v>-1.06</v>
      </c>
      <c r="D11" s="20">
        <f t="shared" si="0"/>
        <v>0.40010345288482957</v>
      </c>
      <c r="E11" s="20">
        <f t="shared" si="1"/>
        <v>1.2769000000000004</v>
      </c>
      <c r="G11" s="45" t="s">
        <v>61</v>
      </c>
      <c r="H11" s="45"/>
      <c r="I11" s="45"/>
    </row>
    <row r="12" spans="1:14" x14ac:dyDescent="0.25">
      <c r="A12" s="36">
        <v>1959</v>
      </c>
      <c r="B12">
        <v>-0.87</v>
      </c>
      <c r="C12" s="49">
        <v>0.68</v>
      </c>
      <c r="D12" s="20">
        <f t="shared" si="0"/>
        <v>0.92647807975050112</v>
      </c>
      <c r="E12" s="20">
        <f t="shared" si="1"/>
        <v>0.37209999999999999</v>
      </c>
      <c r="G12" s="46" t="s">
        <v>104</v>
      </c>
      <c r="H12" s="51">
        <f>(H3 - 1) * _xlfn.VAR.S(B3:B69)/_xlfn.CHISQ.INV((1 + H4)/2, H3 - 1)</f>
        <v>0.94315973416731924</v>
      </c>
      <c r="I12" s="51">
        <f>(I3 - 1) * _xlfn.VAR.S(C3:C69)/_xlfn.CHISQ.INV((1 + I4)/2, I3 - 1)</f>
        <v>0.97369158552563695</v>
      </c>
    </row>
    <row r="13" spans="1:14" x14ac:dyDescent="0.25">
      <c r="A13" s="36">
        <v>1960</v>
      </c>
      <c r="B13">
        <v>-1.29</v>
      </c>
      <c r="C13" s="49">
        <v>-1.89</v>
      </c>
      <c r="D13" s="20">
        <f t="shared" si="0"/>
        <v>1.9114094230340832</v>
      </c>
      <c r="E13" s="20">
        <f t="shared" si="1"/>
        <v>3.8415999999999997</v>
      </c>
      <c r="G13" s="42" t="s">
        <v>105</v>
      </c>
      <c r="H13" s="51">
        <f>(H3 - 1) * _xlfn.VAR.S(B3:B69)/_xlfn.CHISQ.INV((1 - H4)/2, H3 - 1)</f>
        <v>0.96406586751119883</v>
      </c>
      <c r="I13" s="51">
        <f>(I3 - 1) * _xlfn.VAR.S(C3:C69)/_xlfn.CHISQ.INV((1 - I4)/2, I3 - 1)</f>
        <v>0.9952744896567004</v>
      </c>
    </row>
    <row r="14" spans="1:14" x14ac:dyDescent="0.25">
      <c r="A14" s="36">
        <v>1961</v>
      </c>
      <c r="B14">
        <v>0.41</v>
      </c>
      <c r="C14" s="49">
        <v>0.45</v>
      </c>
      <c r="D14" s="20">
        <f t="shared" si="0"/>
        <v>0.10078255736244153</v>
      </c>
      <c r="E14" s="20">
        <f t="shared" si="1"/>
        <v>0.14439999999999997</v>
      </c>
      <c r="H14" s="47"/>
      <c r="I14" s="47"/>
    </row>
    <row r="15" spans="1:14" x14ac:dyDescent="0.25">
      <c r="A15" s="36">
        <v>1962</v>
      </c>
      <c r="B15">
        <v>0.61</v>
      </c>
      <c r="C15" s="49">
        <v>0.55000000000000004</v>
      </c>
      <c r="D15" s="20">
        <f t="shared" si="0"/>
        <v>0.26776763198930725</v>
      </c>
      <c r="E15" s="20">
        <f t="shared" si="1"/>
        <v>0.23039999999999999</v>
      </c>
    </row>
    <row r="16" spans="1:14" x14ac:dyDescent="0.25">
      <c r="A16" s="36">
        <v>1963</v>
      </c>
      <c r="B16">
        <v>-2.12</v>
      </c>
      <c r="C16" s="49">
        <v>-0.96</v>
      </c>
      <c r="D16" s="20">
        <f t="shared" si="0"/>
        <v>4.8953213633325907</v>
      </c>
      <c r="E16" s="20">
        <f t="shared" si="1"/>
        <v>1.0609</v>
      </c>
      <c r="G16" s="38" t="s">
        <v>107</v>
      </c>
      <c r="H16" s="38"/>
      <c r="I16" s="38"/>
    </row>
    <row r="17" spans="1:15" x14ac:dyDescent="0.25">
      <c r="A17" s="36">
        <v>1964</v>
      </c>
      <c r="B17">
        <v>-0.95</v>
      </c>
      <c r="C17" s="49">
        <v>-1.43</v>
      </c>
      <c r="D17" s="20">
        <f t="shared" si="0"/>
        <v>1.0868840498997547</v>
      </c>
      <c r="E17" s="20">
        <f t="shared" si="1"/>
        <v>2.25</v>
      </c>
      <c r="G17" s="40" t="s">
        <v>100</v>
      </c>
      <c r="H17" s="38">
        <v>0.01</v>
      </c>
      <c r="I17" s="38"/>
    </row>
    <row r="18" spans="1:15" x14ac:dyDescent="0.25">
      <c r="A18" s="36">
        <v>1965</v>
      </c>
      <c r="B18">
        <v>-0.12</v>
      </c>
      <c r="C18" s="49">
        <v>-1.55</v>
      </c>
      <c r="D18" s="20">
        <f t="shared" si="0"/>
        <v>4.517210960124747E-2</v>
      </c>
      <c r="E18" s="20">
        <f t="shared" si="1"/>
        <v>2.6244000000000005</v>
      </c>
      <c r="G18" t="s">
        <v>109</v>
      </c>
      <c r="H18" s="38">
        <f xml:space="preserve"> (1 - H17)/2</f>
        <v>0.495</v>
      </c>
      <c r="I18" s="38"/>
    </row>
    <row r="19" spans="1:15" x14ac:dyDescent="0.25">
      <c r="A19" s="36">
        <v>1966</v>
      </c>
      <c r="B19">
        <v>-1.74</v>
      </c>
      <c r="C19" s="49">
        <v>-1.39</v>
      </c>
      <c r="D19" s="20">
        <f t="shared" si="0"/>
        <v>3.3581930051236353</v>
      </c>
      <c r="E19" s="20">
        <f t="shared" si="1"/>
        <v>2.1315999999999997</v>
      </c>
      <c r="G19" t="s">
        <v>108</v>
      </c>
      <c r="H19" s="26">
        <v>2.58</v>
      </c>
      <c r="I19" s="26"/>
      <c r="L19" s="38" t="s">
        <v>114</v>
      </c>
      <c r="M19" s="38"/>
      <c r="N19" s="38"/>
      <c r="O19" s="38"/>
    </row>
    <row r="20" spans="1:15" x14ac:dyDescent="0.25">
      <c r="A20" s="36">
        <v>1967</v>
      </c>
      <c r="B20">
        <v>-0.89</v>
      </c>
      <c r="C20" s="49">
        <v>0.19</v>
      </c>
      <c r="D20" s="20">
        <f t="shared" si="0"/>
        <v>0.96537957228781457</v>
      </c>
      <c r="E20" s="20">
        <f t="shared" si="1"/>
        <v>1.4399999999999989E-2</v>
      </c>
      <c r="G20" t="s">
        <v>61</v>
      </c>
      <c r="H20" s="20">
        <f>_xlfn.VAR.S(B3:B69)</f>
        <v>0.94392225237449134</v>
      </c>
      <c r="I20" s="20">
        <f>_xlfn.VAR.S(C3:C69)</f>
        <v>0.97447878787878772</v>
      </c>
      <c r="J20" s="20">
        <f>AVERAGE(H20:I20)</f>
        <v>0.95920052012663959</v>
      </c>
      <c r="L20" t="s">
        <v>115</v>
      </c>
      <c r="M20" s="20">
        <f>SUM(D3:D69)/(H3 - 1)</f>
        <v>0.94392225237449079</v>
      </c>
    </row>
    <row r="21" spans="1:15" x14ac:dyDescent="0.25">
      <c r="A21" s="36">
        <v>1968</v>
      </c>
      <c r="B21">
        <v>0.13</v>
      </c>
      <c r="C21" s="49">
        <v>-1.29</v>
      </c>
      <c r="D21" s="20">
        <f t="shared" si="0"/>
        <v>1.403452884829586E-3</v>
      </c>
      <c r="E21" s="20">
        <f>POWER(C21 - $I$5,2)</f>
        <v>1.8496000000000004</v>
      </c>
      <c r="G21" t="s">
        <v>74</v>
      </c>
      <c r="H21" s="26">
        <f>ABS(H5 - I5)</f>
        <v>2.2537313432835743E-2</v>
      </c>
      <c r="I21" s="26"/>
      <c r="L21" t="s">
        <v>116</v>
      </c>
      <c r="M21" s="20">
        <f>SUM(E3:E69) /(I3 - 1)</f>
        <v>0.97447878787878794</v>
      </c>
    </row>
    <row r="22" spans="1:15" x14ac:dyDescent="0.25">
      <c r="A22" s="36">
        <v>1969</v>
      </c>
      <c r="B22">
        <v>-0.83</v>
      </c>
      <c r="C22" s="49">
        <v>-1.55</v>
      </c>
      <c r="D22" s="20">
        <f t="shared" si="0"/>
        <v>0.85107509467587417</v>
      </c>
      <c r="E22" s="20">
        <f t="shared" si="1"/>
        <v>2.6244000000000005</v>
      </c>
      <c r="G22" s="40" t="s">
        <v>101</v>
      </c>
      <c r="H22" s="26">
        <f>H19 * SQRT(H20/H3 + I20/I3)</f>
        <v>0.43656810660720047</v>
      </c>
      <c r="I22" s="26"/>
    </row>
    <row r="23" spans="1:15" x14ac:dyDescent="0.25">
      <c r="A23" s="36">
        <v>1970</v>
      </c>
      <c r="B23">
        <v>-1.5</v>
      </c>
      <c r="C23" s="49">
        <v>0.64</v>
      </c>
      <c r="D23" s="20">
        <f t="shared" si="0"/>
        <v>2.5361750946758743</v>
      </c>
      <c r="E23" s="20">
        <f t="shared" si="1"/>
        <v>0.32489999999999997</v>
      </c>
      <c r="G23" s="40" t="s">
        <v>113</v>
      </c>
      <c r="H23" s="38" t="str">
        <f>IF(H21 &lt; H22 * J20, "Правда","Ложь")</f>
        <v>Правда</v>
      </c>
      <c r="I23" s="38"/>
    </row>
    <row r="24" spans="1:15" x14ac:dyDescent="0.25">
      <c r="A24" s="36">
        <v>1971</v>
      </c>
      <c r="B24">
        <v>-1.1299999999999999</v>
      </c>
      <c r="C24" s="49">
        <v>0.24</v>
      </c>
      <c r="D24" s="20">
        <f t="shared" si="0"/>
        <v>1.4945974827355755</v>
      </c>
      <c r="E24" s="20">
        <f t="shared" si="1"/>
        <v>2.8899999999999974E-2</v>
      </c>
    </row>
    <row r="25" spans="1:15" x14ac:dyDescent="0.25">
      <c r="A25" s="36">
        <v>1972</v>
      </c>
      <c r="B25">
        <v>0.27</v>
      </c>
      <c r="C25" s="49">
        <v>0.32</v>
      </c>
      <c r="D25" s="20">
        <f t="shared" si="0"/>
        <v>3.1493005123635578E-2</v>
      </c>
      <c r="E25" s="20">
        <f t="shared" si="1"/>
        <v>6.2499999999999972E-2</v>
      </c>
    </row>
    <row r="26" spans="1:15" x14ac:dyDescent="0.25">
      <c r="A26" s="36">
        <v>1973</v>
      </c>
      <c r="B26">
        <v>0.04</v>
      </c>
      <c r="C26" s="49">
        <v>0.85</v>
      </c>
      <c r="D26" s="20">
        <f t="shared" si="0"/>
        <v>2.7601693027400282E-3</v>
      </c>
      <c r="E26" s="20">
        <f t="shared" si="1"/>
        <v>0.60839999999999983</v>
      </c>
    </row>
    <row r="27" spans="1:15" x14ac:dyDescent="0.25">
      <c r="A27" s="36">
        <v>1974</v>
      </c>
      <c r="B27">
        <v>1.34</v>
      </c>
      <c r="C27" s="49">
        <v>-0.14000000000000001</v>
      </c>
      <c r="D27" s="20">
        <f t="shared" si="0"/>
        <v>1.5561631543773673</v>
      </c>
      <c r="E27" s="20">
        <f t="shared" si="1"/>
        <v>4.4100000000000035E-2</v>
      </c>
    </row>
    <row r="28" spans="1:15" x14ac:dyDescent="0.25">
      <c r="A28" s="36">
        <v>1975</v>
      </c>
      <c r="B28">
        <v>0.57999999999999996</v>
      </c>
      <c r="C28" s="49">
        <v>-0.62</v>
      </c>
      <c r="D28" s="20">
        <f>POWER(B28 - $H$5,2)</f>
        <v>0.23761987079527735</v>
      </c>
      <c r="E28" s="20">
        <f t="shared" si="1"/>
        <v>0.47610000000000008</v>
      </c>
    </row>
    <row r="29" spans="1:15" x14ac:dyDescent="0.25">
      <c r="A29" s="36">
        <v>1976</v>
      </c>
      <c r="B29">
        <v>-0.25</v>
      </c>
      <c r="C29" s="49">
        <v>0.93</v>
      </c>
      <c r="D29" s="20">
        <f t="shared" si="0"/>
        <v>0.11733181109378478</v>
      </c>
      <c r="E29" s="20">
        <f t="shared" si="1"/>
        <v>0.73959999999999992</v>
      </c>
    </row>
    <row r="30" spans="1:15" x14ac:dyDescent="0.25">
      <c r="A30" s="36">
        <v>1977</v>
      </c>
      <c r="B30">
        <v>-1.04</v>
      </c>
      <c r="C30" s="49">
        <v>-0.49</v>
      </c>
      <c r="D30" s="20">
        <f t="shared" si="0"/>
        <v>1.2826407663176653</v>
      </c>
      <c r="E30" s="20">
        <f t="shared" si="1"/>
        <v>0.31360000000000005</v>
      </c>
    </row>
    <row r="31" spans="1:15" x14ac:dyDescent="0.25">
      <c r="A31" s="36">
        <v>1978</v>
      </c>
      <c r="B31">
        <v>0.66</v>
      </c>
      <c r="C31" s="49">
        <v>-2.2000000000000002</v>
      </c>
      <c r="D31" s="20">
        <f t="shared" si="0"/>
        <v>0.3220139006460237</v>
      </c>
      <c r="E31" s="20">
        <f t="shared" si="1"/>
        <v>5.1528999999999998</v>
      </c>
    </row>
    <row r="32" spans="1:15" x14ac:dyDescent="0.25">
      <c r="A32" s="36">
        <v>1979</v>
      </c>
      <c r="B32">
        <v>-1.38</v>
      </c>
      <c r="C32" s="49">
        <v>-0.67</v>
      </c>
      <c r="D32" s="20">
        <f t="shared" si="0"/>
        <v>2.1683661394519933</v>
      </c>
      <c r="E32" s="20">
        <f>POWER(C32 - $I$5,2)</f>
        <v>0.5476000000000002</v>
      </c>
    </row>
    <row r="33" spans="1:5" x14ac:dyDescent="0.25">
      <c r="A33" s="36">
        <v>1980</v>
      </c>
      <c r="B33">
        <v>-0.75</v>
      </c>
      <c r="C33" s="49">
        <v>0.05</v>
      </c>
      <c r="D33" s="20">
        <f t="shared" si="0"/>
        <v>0.70986912452662054</v>
      </c>
      <c r="E33" s="20">
        <f t="shared" si="1"/>
        <v>4.0000000000000181E-4</v>
      </c>
    </row>
    <row r="34" spans="1:5" x14ac:dyDescent="0.25">
      <c r="A34" s="36">
        <v>1981</v>
      </c>
      <c r="B34">
        <v>0.37</v>
      </c>
      <c r="C34" s="49">
        <v>0.92</v>
      </c>
      <c r="D34" s="20">
        <f t="shared" si="0"/>
        <v>7.6985542437068413E-2</v>
      </c>
      <c r="E34" s="20">
        <f t="shared" si="1"/>
        <v>0.72249999999999992</v>
      </c>
    </row>
    <row r="35" spans="1:5" x14ac:dyDescent="0.25">
      <c r="A35" s="36">
        <v>1982</v>
      </c>
      <c r="B35">
        <v>-0.89</v>
      </c>
      <c r="C35" s="49">
        <v>1.1499999999999999</v>
      </c>
      <c r="D35" s="20">
        <f t="shared" si="0"/>
        <v>0.96537957228781457</v>
      </c>
      <c r="E35" s="20">
        <f t="shared" si="1"/>
        <v>1.1663999999999997</v>
      </c>
    </row>
    <row r="36" spans="1:5" x14ac:dyDescent="0.25">
      <c r="A36" s="36">
        <v>1983</v>
      </c>
      <c r="B36">
        <v>1.59</v>
      </c>
      <c r="C36" s="49">
        <v>-0.53</v>
      </c>
      <c r="D36" s="20">
        <f t="shared" si="0"/>
        <v>2.2423944976609493</v>
      </c>
      <c r="E36" s="20">
        <f t="shared" si="1"/>
        <v>0.3600000000000001</v>
      </c>
    </row>
    <row r="37" spans="1:5" x14ac:dyDescent="0.25">
      <c r="A37" s="36">
        <v>1984</v>
      </c>
      <c r="B37">
        <v>1.66</v>
      </c>
      <c r="C37" s="49">
        <v>0.72</v>
      </c>
      <c r="D37" s="20">
        <f t="shared" si="0"/>
        <v>2.4569392737803519</v>
      </c>
      <c r="E37" s="20">
        <f t="shared" si="1"/>
        <v>0.42249999999999988</v>
      </c>
    </row>
    <row r="38" spans="1:5" x14ac:dyDescent="0.25">
      <c r="A38" s="36">
        <v>1985</v>
      </c>
      <c r="B38">
        <v>-1.61</v>
      </c>
      <c r="C38" s="49">
        <v>-0.49</v>
      </c>
      <c r="D38" s="20">
        <f t="shared" si="0"/>
        <v>2.8986333036310983</v>
      </c>
      <c r="E38" s="20">
        <f t="shared" si="1"/>
        <v>0.31360000000000005</v>
      </c>
    </row>
    <row r="39" spans="1:5" x14ac:dyDescent="0.25">
      <c r="A39" s="36">
        <v>1986</v>
      </c>
      <c r="B39">
        <v>1.1100000000000001</v>
      </c>
      <c r="C39" s="49">
        <v>-1</v>
      </c>
      <c r="D39" s="20">
        <f t="shared" si="0"/>
        <v>1.0352303185564717</v>
      </c>
      <c r="E39" s="20">
        <f t="shared" si="1"/>
        <v>1.1449</v>
      </c>
    </row>
    <row r="40" spans="1:5" x14ac:dyDescent="0.25">
      <c r="A40" s="36">
        <v>1987</v>
      </c>
      <c r="B40">
        <v>-1.1499999999999999</v>
      </c>
      <c r="C40" s="49">
        <v>-0.73</v>
      </c>
      <c r="D40" s="20">
        <f>POWER(B40 - $H$5,2)</f>
        <v>1.5438989752728889</v>
      </c>
      <c r="E40" s="20">
        <f t="shared" si="1"/>
        <v>0.64000000000000012</v>
      </c>
    </row>
    <row r="41" spans="1:5" x14ac:dyDescent="0.25">
      <c r="A41" s="36">
        <v>1988</v>
      </c>
      <c r="B41">
        <v>1.02</v>
      </c>
      <c r="C41" s="49">
        <v>0.76</v>
      </c>
      <c r="D41" s="20">
        <f t="shared" si="0"/>
        <v>0.86018703497438198</v>
      </c>
      <c r="E41" s="20">
        <f>POWER(C41 - $I$5,2)</f>
        <v>0.47609999999999991</v>
      </c>
    </row>
    <row r="42" spans="1:5" x14ac:dyDescent="0.25">
      <c r="A42" s="36">
        <v>1989</v>
      </c>
      <c r="B42">
        <v>1.17</v>
      </c>
      <c r="C42" s="49">
        <v>2</v>
      </c>
      <c r="D42" s="20">
        <f t="shared" si="0"/>
        <v>1.1609258409445311</v>
      </c>
      <c r="E42" s="20">
        <f t="shared" si="1"/>
        <v>3.7248999999999999</v>
      </c>
    </row>
    <row r="43" spans="1:5" x14ac:dyDescent="0.25">
      <c r="A43" s="36">
        <v>1990</v>
      </c>
      <c r="B43">
        <v>1.04</v>
      </c>
      <c r="C43" s="49">
        <v>1.41</v>
      </c>
      <c r="D43" s="20">
        <f t="shared" si="0"/>
        <v>0.89768554243706855</v>
      </c>
      <c r="E43" s="20">
        <f t="shared" si="1"/>
        <v>1.7955999999999996</v>
      </c>
    </row>
    <row r="44" spans="1:5" x14ac:dyDescent="0.25">
      <c r="A44" s="36">
        <v>1991</v>
      </c>
      <c r="B44">
        <v>0.86</v>
      </c>
      <c r="C44" s="49">
        <v>1.04</v>
      </c>
      <c r="D44" s="20">
        <f t="shared" si="0"/>
        <v>0.58899897527288936</v>
      </c>
      <c r="E44" s="20">
        <f t="shared" si="1"/>
        <v>0.94089999999999996</v>
      </c>
    </row>
    <row r="45" spans="1:5" x14ac:dyDescent="0.25">
      <c r="A45" s="36">
        <v>1992</v>
      </c>
      <c r="B45">
        <v>-0.13</v>
      </c>
      <c r="C45" s="49">
        <v>1.07</v>
      </c>
      <c r="D45" s="20">
        <f t="shared" si="0"/>
        <v>4.9522855869904195E-2</v>
      </c>
      <c r="E45" s="20">
        <f t="shared" si="1"/>
        <v>1</v>
      </c>
    </row>
    <row r="46" spans="1:5" x14ac:dyDescent="0.25">
      <c r="A46" s="36">
        <v>1993</v>
      </c>
      <c r="B46">
        <v>1.6</v>
      </c>
      <c r="C46" s="49">
        <v>0.5</v>
      </c>
      <c r="D46" s="20">
        <f t="shared" si="0"/>
        <v>2.2724437513922928</v>
      </c>
      <c r="E46" s="20">
        <f t="shared" si="1"/>
        <v>0.18489999999999995</v>
      </c>
    </row>
    <row r="47" spans="1:5" x14ac:dyDescent="0.25">
      <c r="A47" s="36">
        <v>1994</v>
      </c>
      <c r="B47">
        <v>1.04</v>
      </c>
      <c r="C47" s="49">
        <v>0.46</v>
      </c>
      <c r="D47" s="20">
        <f t="shared" si="0"/>
        <v>0.89768554243706855</v>
      </c>
      <c r="E47" s="20">
        <f t="shared" si="1"/>
        <v>0.15209999999999996</v>
      </c>
    </row>
    <row r="48" spans="1:5" x14ac:dyDescent="0.25">
      <c r="A48" s="36">
        <v>1995</v>
      </c>
      <c r="B48">
        <v>0.93</v>
      </c>
      <c r="C48" s="49">
        <v>1.1399999999999999</v>
      </c>
      <c r="D48" s="20">
        <f t="shared" si="0"/>
        <v>0.70134375139229244</v>
      </c>
      <c r="E48" s="20">
        <f t="shared" si="1"/>
        <v>1.1448999999999996</v>
      </c>
    </row>
    <row r="49" spans="1:5" x14ac:dyDescent="0.25">
      <c r="A49" s="36">
        <v>1996</v>
      </c>
      <c r="B49">
        <v>-0.12</v>
      </c>
      <c r="C49" s="49">
        <v>-7.0000000000000007E-2</v>
      </c>
      <c r="D49" s="20">
        <f t="shared" si="0"/>
        <v>4.517210960124747E-2</v>
      </c>
      <c r="E49" s="20">
        <f t="shared" si="1"/>
        <v>1.960000000000002E-2</v>
      </c>
    </row>
    <row r="50" spans="1:5" x14ac:dyDescent="0.25">
      <c r="A50" s="36">
        <v>1997</v>
      </c>
      <c r="B50">
        <v>-0.49</v>
      </c>
      <c r="C50" s="49">
        <v>1.7</v>
      </c>
      <c r="D50" s="20">
        <f t="shared" si="0"/>
        <v>0.33934972154154591</v>
      </c>
      <c r="E50" s="20">
        <f t="shared" si="1"/>
        <v>2.6568999999999998</v>
      </c>
    </row>
    <row r="51" spans="1:5" x14ac:dyDescent="0.25">
      <c r="A51" s="36">
        <v>1998</v>
      </c>
      <c r="B51">
        <v>0.39</v>
      </c>
      <c r="C51" s="49">
        <v>-0.11</v>
      </c>
      <c r="D51" s="20">
        <f t="shared" si="0"/>
        <v>8.8484049899754988E-2</v>
      </c>
      <c r="E51" s="20">
        <f t="shared" si="1"/>
        <v>3.2400000000000019E-2</v>
      </c>
    </row>
    <row r="52" spans="1:5" x14ac:dyDescent="0.25">
      <c r="A52" s="36">
        <v>1999</v>
      </c>
      <c r="B52">
        <v>0.77</v>
      </c>
      <c r="C52" s="49">
        <v>0.28999999999999998</v>
      </c>
      <c r="D52" s="20">
        <f>POWER(B52 - $H$5,2)</f>
        <v>0.45895569169079981</v>
      </c>
      <c r="E52" s="20">
        <f t="shared" si="1"/>
        <v>4.8399999999999964E-2</v>
      </c>
    </row>
    <row r="53" spans="1:5" x14ac:dyDescent="0.25">
      <c r="A53" s="36">
        <v>2000</v>
      </c>
      <c r="B53">
        <v>0.6</v>
      </c>
      <c r="C53" s="49">
        <v>1.7</v>
      </c>
      <c r="D53" s="20">
        <f t="shared" si="0"/>
        <v>0.25751837825796392</v>
      </c>
      <c r="E53" s="20">
        <f t="shared" si="1"/>
        <v>2.6568999999999998</v>
      </c>
    </row>
    <row r="54" spans="1:5" x14ac:dyDescent="0.25">
      <c r="A54" s="36">
        <v>2001</v>
      </c>
      <c r="B54">
        <v>0.25</v>
      </c>
      <c r="C54" s="49">
        <v>0.45</v>
      </c>
      <c r="D54" s="20">
        <f t="shared" si="0"/>
        <v>2.4794497660948999E-2</v>
      </c>
      <c r="E54" s="20">
        <f t="shared" si="1"/>
        <v>0.14439999999999997</v>
      </c>
    </row>
    <row r="55" spans="1:5" x14ac:dyDescent="0.25">
      <c r="A55" s="36">
        <v>2002</v>
      </c>
      <c r="B55">
        <v>0.44</v>
      </c>
      <c r="C55" s="49">
        <v>1.1000000000000001</v>
      </c>
      <c r="D55" s="20">
        <f t="shared" si="0"/>
        <v>0.1207303185564714</v>
      </c>
      <c r="E55" s="20">
        <f t="shared" si="1"/>
        <v>1.0609</v>
      </c>
    </row>
    <row r="56" spans="1:5" x14ac:dyDescent="0.25">
      <c r="A56" s="36">
        <v>2003</v>
      </c>
      <c r="B56">
        <v>0.16</v>
      </c>
      <c r="C56" s="49">
        <v>0.62</v>
      </c>
      <c r="D56" s="20">
        <f t="shared" si="0"/>
        <v>4.5512140788594386E-3</v>
      </c>
      <c r="E56" s="20">
        <f t="shared" si="1"/>
        <v>0.30249999999999994</v>
      </c>
    </row>
    <row r="57" spans="1:5" x14ac:dyDescent="0.25">
      <c r="A57" s="36">
        <v>2004</v>
      </c>
      <c r="B57">
        <v>-0.28999999999999998</v>
      </c>
      <c r="C57" s="49">
        <v>-0.14000000000000001</v>
      </c>
      <c r="D57" s="20">
        <f t="shared" si="0"/>
        <v>0.14633479616841163</v>
      </c>
      <c r="E57" s="20">
        <f>POWER(C57 - $I$5,2)</f>
        <v>4.4100000000000035E-2</v>
      </c>
    </row>
    <row r="58" spans="1:5" x14ac:dyDescent="0.25">
      <c r="A58" s="36">
        <v>2005</v>
      </c>
      <c r="B58">
        <v>1.52</v>
      </c>
      <c r="C58" s="49">
        <v>-0.06</v>
      </c>
      <c r="D58" s="20">
        <f t="shared" si="0"/>
        <v>2.0376497215415461</v>
      </c>
      <c r="E58" s="20">
        <f t="shared" si="1"/>
        <v>1.6900000000000016E-2</v>
      </c>
    </row>
    <row r="59" spans="1:5" x14ac:dyDescent="0.25">
      <c r="A59" s="36">
        <v>2006</v>
      </c>
      <c r="B59">
        <v>1.27</v>
      </c>
      <c r="C59" s="49">
        <v>-0.51</v>
      </c>
      <c r="D59" s="20">
        <f t="shared" si="0"/>
        <v>1.386418378257964</v>
      </c>
      <c r="E59" s="20">
        <f t="shared" si="1"/>
        <v>0.33640000000000009</v>
      </c>
    </row>
    <row r="60" spans="1:5" x14ac:dyDescent="0.25">
      <c r="A60" s="36">
        <v>2007</v>
      </c>
      <c r="B60">
        <v>0.22</v>
      </c>
      <c r="C60" s="49">
        <v>-0.47</v>
      </c>
      <c r="D60" s="20">
        <f t="shared" si="0"/>
        <v>1.624673646691914E-2</v>
      </c>
      <c r="E60" s="20">
        <f t="shared" si="1"/>
        <v>0.29160000000000003</v>
      </c>
    </row>
    <row r="61" spans="1:5" x14ac:dyDescent="0.25">
      <c r="A61" s="36">
        <v>2008</v>
      </c>
      <c r="B61">
        <v>0.89</v>
      </c>
      <c r="C61" s="49">
        <v>0.73</v>
      </c>
      <c r="D61" s="20">
        <f t="shared" si="0"/>
        <v>0.63594673646691924</v>
      </c>
      <c r="E61" s="20">
        <f t="shared" si="1"/>
        <v>0.43559999999999988</v>
      </c>
    </row>
    <row r="62" spans="1:5" x14ac:dyDescent="0.25">
      <c r="A62" s="36">
        <v>2009</v>
      </c>
      <c r="B62">
        <v>-0.01</v>
      </c>
      <c r="C62" s="49">
        <v>0.06</v>
      </c>
      <c r="D62" s="20">
        <f t="shared" si="0"/>
        <v>1.0513900646023606E-2</v>
      </c>
      <c r="E62" s="20">
        <f t="shared" si="1"/>
        <v>1.0000000000000101E-4</v>
      </c>
    </row>
    <row r="63" spans="1:5" x14ac:dyDescent="0.25">
      <c r="A63" s="36">
        <v>2010</v>
      </c>
      <c r="B63">
        <v>-1.1100000000000001</v>
      </c>
      <c r="C63" s="49">
        <v>-1.98</v>
      </c>
      <c r="D63" s="20">
        <f t="shared" si="0"/>
        <v>1.4460959901982626</v>
      </c>
      <c r="E63" s="20">
        <f t="shared" si="1"/>
        <v>4.2024999999999997</v>
      </c>
    </row>
    <row r="64" spans="1:5" x14ac:dyDescent="0.25">
      <c r="A64" s="36">
        <v>2011</v>
      </c>
      <c r="B64">
        <v>-0.88</v>
      </c>
      <c r="C64" s="49">
        <v>0.7</v>
      </c>
      <c r="D64" s="20">
        <f t="shared" si="0"/>
        <v>0.94582882601915785</v>
      </c>
      <c r="E64" s="20">
        <f t="shared" si="1"/>
        <v>0.39689999999999986</v>
      </c>
    </row>
    <row r="65" spans="1:5" x14ac:dyDescent="0.25">
      <c r="A65" s="36">
        <v>2012</v>
      </c>
      <c r="B65">
        <v>1.17</v>
      </c>
      <c r="C65" s="49">
        <v>0.42</v>
      </c>
      <c r="D65" s="20">
        <f t="shared" si="0"/>
        <v>1.1609258409445311</v>
      </c>
      <c r="E65" s="20">
        <f t="shared" si="1"/>
        <v>0.12249999999999994</v>
      </c>
    </row>
    <row r="66" spans="1:5" x14ac:dyDescent="0.25">
      <c r="A66" s="36">
        <v>2013</v>
      </c>
      <c r="B66">
        <v>0.35</v>
      </c>
      <c r="C66" s="49">
        <v>-0.45</v>
      </c>
      <c r="D66" s="20">
        <f t="shared" si="0"/>
        <v>6.6287034974381834E-2</v>
      </c>
      <c r="E66" s="20">
        <f t="shared" si="1"/>
        <v>0.27040000000000003</v>
      </c>
    </row>
    <row r="67" spans="1:5" x14ac:dyDescent="0.25">
      <c r="A67" s="36">
        <v>2014</v>
      </c>
      <c r="B67">
        <v>0.28999999999999998</v>
      </c>
      <c r="C67" s="49">
        <v>1.34</v>
      </c>
      <c r="D67" s="20">
        <f t="shared" si="0"/>
        <v>3.8991512586322129E-2</v>
      </c>
      <c r="E67" s="20">
        <f t="shared" si="1"/>
        <v>1.6129</v>
      </c>
    </row>
    <row r="68" spans="1:5" x14ac:dyDescent="0.25">
      <c r="A68" s="36">
        <v>2015</v>
      </c>
      <c r="B68">
        <v>1.79</v>
      </c>
      <c r="C68" s="49">
        <v>1.32</v>
      </c>
      <c r="D68" s="20">
        <f t="shared" ref="D68:D69" si="2">POWER(B68 - $H$5,2)</f>
        <v>2.8813795722878148</v>
      </c>
      <c r="E68" s="20">
        <f t="shared" ref="E68" si="3">POWER(C68 - $I$5,2)</f>
        <v>1.5625</v>
      </c>
    </row>
    <row r="69" spans="1:5" x14ac:dyDescent="0.25">
      <c r="A69" s="50">
        <v>2016</v>
      </c>
      <c r="B69" s="43">
        <v>0.12</v>
      </c>
      <c r="C69" s="49">
        <v>1.58</v>
      </c>
      <c r="D69" s="20">
        <f t="shared" si="2"/>
        <v>7.5419915348630124E-4</v>
      </c>
      <c r="E69" s="20">
        <f>POWER(C69 - $I$5,2)</f>
        <v>2.2801</v>
      </c>
    </row>
    <row r="71" spans="1:5" x14ac:dyDescent="0.25">
      <c r="A71" s="39"/>
    </row>
  </sheetData>
  <mergeCells count="11">
    <mergeCell ref="H22:I22"/>
    <mergeCell ref="H23:I23"/>
    <mergeCell ref="L19:O19"/>
    <mergeCell ref="G16:I16"/>
    <mergeCell ref="H17:I17"/>
    <mergeCell ref="H18:I18"/>
    <mergeCell ref="H19:I19"/>
    <mergeCell ref="H21:I21"/>
    <mergeCell ref="A1:C1"/>
    <mergeCell ref="G7:I7"/>
    <mergeCell ref="G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Проверка гипотез</vt:lpstr>
      <vt:lpstr>t-тест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2017-03-10T13:24:25Z</dcterms:modified>
</cp:coreProperties>
</file>