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ng\OneDrive\个人\计算器\6x_1.01\"/>
    </mc:Choice>
  </mc:AlternateContent>
  <bookViews>
    <workbookView xWindow="0" yWindow="0" windowWidth="28800" windowHeight="12120" activeTab="1"/>
  </bookViews>
  <sheets>
    <sheet name="草案" sheetId="1" r:id="rId1"/>
    <sheet name="加成" sheetId="7" r:id="rId2"/>
    <sheet name="式神经验及其他数据" sheetId="2" r:id="rId3"/>
    <sheet name="星级等级代表的实际总经验" sheetId="5" r:id="rId4"/>
    <sheet name="经验代码" sheetId="6" r:id="rId5"/>
    <sheet name="暴击爆伤和攻击收益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J40" i="5" l="1"/>
  <c r="K35" i="5" l="1"/>
  <c r="K31" i="5"/>
  <c r="K32" i="5"/>
  <c r="K33" i="5"/>
  <c r="K34" i="5"/>
  <c r="K30" i="5"/>
  <c r="K29" i="5"/>
  <c r="K25" i="5"/>
  <c r="K26" i="5"/>
  <c r="K27" i="5"/>
  <c r="K28" i="5"/>
  <c r="K24" i="5"/>
  <c r="K2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F22" i="5"/>
  <c r="F24" i="5" s="1"/>
  <c r="F25" i="5" s="1"/>
  <c r="F26" i="5" s="1"/>
  <c r="F27" i="5" s="1"/>
  <c r="F28" i="5" s="1"/>
  <c r="G28" i="5" s="1"/>
  <c r="G30" i="5" s="1"/>
  <c r="G31" i="5" s="1"/>
  <c r="G32" i="5" s="1"/>
  <c r="G33" i="5" s="1"/>
  <c r="G34" i="5" s="1"/>
  <c r="H34" i="5" s="1"/>
  <c r="H36" i="5" s="1"/>
  <c r="H37" i="5" s="1"/>
  <c r="H38" i="5" s="1"/>
  <c r="H39" i="5" s="1"/>
  <c r="H40" i="5" s="1"/>
  <c r="I40" i="5" s="1"/>
  <c r="I42" i="5" s="1"/>
  <c r="I43" i="5" s="1"/>
  <c r="I44" i="5" s="1"/>
  <c r="I45" i="5" s="1"/>
  <c r="I46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4" i="5" s="1"/>
  <c r="D25" i="5" s="1"/>
  <c r="D26" i="5" s="1"/>
  <c r="D27" i="5" s="1"/>
  <c r="D28" i="5" s="1"/>
  <c r="D30" i="5" s="1"/>
  <c r="D31" i="5" s="1"/>
  <c r="D32" i="5" s="1"/>
  <c r="D33" i="5" s="1"/>
  <c r="D34" i="5" s="1"/>
  <c r="D36" i="5" s="1"/>
  <c r="D37" i="5" s="1"/>
  <c r="D38" i="5" s="1"/>
  <c r="D39" i="5" s="1"/>
  <c r="D40" i="5" s="1"/>
  <c r="D42" i="5" s="1"/>
  <c r="D43" i="5" s="1"/>
  <c r="D44" i="5" s="1"/>
  <c r="D45" i="5" s="1"/>
  <c r="D46" i="5" s="1"/>
  <c r="D23" i="2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18" i="2"/>
  <c r="D19" i="2" s="1"/>
  <c r="D20" i="2" s="1"/>
  <c r="D21" i="2" s="1"/>
  <c r="D22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5" i="2"/>
  <c r="D15" i="3" l="1"/>
  <c r="D12" i="3" l="1"/>
  <c r="D14" i="3"/>
  <c r="D16" i="3"/>
  <c r="D11" i="3"/>
  <c r="D17" i="3" l="1"/>
  <c r="D13" i="3"/>
  <c r="G23" i="1"/>
  <c r="G24" i="1"/>
  <c r="G25" i="1"/>
  <c r="K23" i="2" l="1"/>
  <c r="K22" i="2"/>
  <c r="K24" i="2"/>
  <c r="J41" i="2"/>
  <c r="J42" i="2"/>
  <c r="J43" i="2"/>
  <c r="J40" i="2"/>
  <c r="I27" i="2"/>
  <c r="I28" i="2"/>
  <c r="I29" i="2"/>
  <c r="I30" i="2"/>
  <c r="I31" i="2"/>
  <c r="I32" i="2"/>
  <c r="I26" i="2"/>
</calcChain>
</file>

<file path=xl/sharedStrings.xml><?xml version="1.0" encoding="utf-8"?>
<sst xmlns="http://schemas.openxmlformats.org/spreadsheetml/2006/main" count="519" uniqueCount="434">
  <si>
    <t>统计各个星级，各等级材料数量，前一星满级和下一星0经验分别计数（金币、狗粮花费不一样）</t>
    <phoneticPr fontId="3" type="noConversion"/>
  </si>
  <si>
    <t>五星</t>
    <phoneticPr fontId="3" type="noConversion"/>
  </si>
  <si>
    <t>经验进度</t>
    <phoneticPr fontId="3" type="noConversion"/>
  </si>
  <si>
    <t>自动生成，根据经验值相除</t>
    <phoneticPr fontId="3" type="noConversion"/>
  </si>
  <si>
    <t>经验详情</t>
    <phoneticPr fontId="3" type="noConversion"/>
  </si>
  <si>
    <t>15721548/21465785</t>
    <phoneticPr fontId="3" type="noConversion"/>
  </si>
  <si>
    <t>四星满级</t>
  </si>
  <si>
    <t>打法</t>
    <phoneticPr fontId="3" type="noConversion"/>
  </si>
  <si>
    <t>困难17</t>
    <phoneticPr fontId="3" type="noConversion"/>
  </si>
  <si>
    <t>下拉菜单，困难18/17/16/15/14/13/12</t>
    <phoneticPr fontId="3" type="noConversion"/>
  </si>
  <si>
    <t>阴阳师一拖五</t>
    <phoneticPr fontId="3" type="noConversion"/>
  </si>
  <si>
    <t>下拉菜单，狗粮队长一拖四/双队长二拖三</t>
    <phoneticPr fontId="3" type="noConversion"/>
  </si>
  <si>
    <t>三星满级</t>
  </si>
  <si>
    <t>购买体力</t>
    <phoneticPr fontId="3" type="noConversion"/>
  </si>
  <si>
    <t>每天一管（均价60勾玉）</t>
    <phoneticPr fontId="3" type="noConversion"/>
  </si>
  <si>
    <t>下拉菜单，两管70/三管80/只靠自动回复</t>
    <phoneticPr fontId="3" type="noConversion"/>
  </si>
  <si>
    <t>经验加成</t>
    <phoneticPr fontId="3" type="noConversion"/>
  </si>
  <si>
    <t>□10%    □15%    □50%</t>
    <phoneticPr fontId="3" type="noConversion"/>
  </si>
  <si>
    <t>复选框，彼此加成相乘</t>
    <phoneticPr fontId="3" type="noConversion"/>
  </si>
  <si>
    <t>二星满级</t>
  </si>
  <si>
    <t>还需要</t>
    <phoneticPr fontId="3" type="noConversion"/>
  </si>
  <si>
    <t>278局</t>
    <phoneticPr fontId="3" type="noConversion"/>
  </si>
  <si>
    <t>自动生成</t>
    <phoneticPr fontId="3" type="noConversion"/>
  </si>
  <si>
    <t>734体力</t>
    <phoneticPr fontId="3" type="noConversion"/>
  </si>
  <si>
    <t>填写数字1-100</t>
    <phoneticPr fontId="3" type="noConversion"/>
  </si>
  <si>
    <t>使用白蛋总数量</t>
    <phoneticPr fontId="3" type="noConversion"/>
  </si>
  <si>
    <t>50个</t>
    <phoneticPr fontId="3" type="noConversion"/>
  </si>
  <si>
    <t>45张N/R卡（材料卡+升星卡）</t>
    <phoneticPr fontId="3" type="noConversion"/>
  </si>
  <si>
    <t>还需花费</t>
    <phoneticPr fontId="3" type="noConversion"/>
  </si>
  <si>
    <t>600勾玉（购买体力）</t>
    <phoneticPr fontId="3" type="noConversion"/>
  </si>
  <si>
    <t>354875金币（式神升星）</t>
    <phoneticPr fontId="3" type="noConversion"/>
  </si>
  <si>
    <t>每局总经验</t>
    <phoneticPr fontId="2" type="noConversion"/>
  </si>
  <si>
    <t>其他情况</t>
    <phoneticPr fontId="2" type="noConversion"/>
  </si>
  <si>
    <t>自动生成</t>
    <phoneticPr fontId="2" type="noConversion"/>
  </si>
  <si>
    <t>困难12</t>
    <phoneticPr fontId="2" type="noConversion"/>
  </si>
  <si>
    <t>困难13</t>
  </si>
  <si>
    <t>困难14</t>
  </si>
  <si>
    <t>困难15</t>
  </si>
  <si>
    <t>困难16</t>
  </si>
  <si>
    <t>困难17</t>
  </si>
  <si>
    <t>困难18</t>
  </si>
  <si>
    <t>阴阳师式神升级经验需求表</t>
    <phoneticPr fontId="2" type="noConversion"/>
  </si>
  <si>
    <t>等级</t>
    <phoneticPr fontId="2" type="noConversion"/>
  </si>
  <si>
    <t>升到下级
所需的经验</t>
    <phoneticPr fontId="2" type="noConversion"/>
  </si>
  <si>
    <t>——</t>
    <phoneticPr fontId="2" type="noConversion"/>
  </si>
  <si>
    <t>1五星=</t>
    <phoneticPr fontId="2" type="noConversion"/>
  </si>
  <si>
    <t>=</t>
    <phoneticPr fontId="2" type="noConversion"/>
  </si>
  <si>
    <t>经验四+5经验三+20二星满+40二星+40W金币+15W金币+4W金币</t>
    <phoneticPr fontId="2" type="noConversion"/>
  </si>
  <si>
    <t>经验四+5经验三+20三星+15W金币+4W金币</t>
    <phoneticPr fontId="2" type="noConversion"/>
  </si>
  <si>
    <t>经验四+5三星满+15三星+15W金币+4W金币</t>
    <phoneticPr fontId="2" type="noConversion"/>
  </si>
  <si>
    <t>经验四+5四星+4W金币</t>
    <phoneticPr fontId="2" type="noConversion"/>
  </si>
  <si>
    <t>1四星满+4四星+4W金币</t>
    <phoneticPr fontId="2" type="noConversion"/>
  </si>
  <si>
    <t>经验四+5经验三+20经验二+60二星+59W金币</t>
    <phoneticPr fontId="2" type="noConversion"/>
  </si>
  <si>
    <t>1四星=</t>
    <phoneticPr fontId="2" type="noConversion"/>
  </si>
  <si>
    <t>1三星满+3三星+3W金币</t>
    <phoneticPr fontId="2" type="noConversion"/>
  </si>
  <si>
    <t>经验三+4三星+3W金币</t>
    <phoneticPr fontId="2" type="noConversion"/>
  </si>
  <si>
    <t>经验三+4二星满+8二星+8W金币+3W金币</t>
    <phoneticPr fontId="2" type="noConversion"/>
  </si>
  <si>
    <t>经验三+4经验二+12二星+8W金币+3W金币</t>
    <phoneticPr fontId="2" type="noConversion"/>
  </si>
  <si>
    <t>1三星=</t>
    <phoneticPr fontId="2" type="noConversion"/>
  </si>
  <si>
    <t>1二星满+2二星+2W金币</t>
    <phoneticPr fontId="2" type="noConversion"/>
  </si>
  <si>
    <t>经验三+4经验二+12二星+11W金币</t>
    <phoneticPr fontId="2" type="noConversion"/>
  </si>
  <si>
    <t>经验二+3二星+2W金币</t>
    <phoneticPr fontId="2" type="noConversion"/>
  </si>
  <si>
    <t>至此二星满级</t>
    <phoneticPr fontId="2" type="noConversion"/>
  </si>
  <si>
    <t>至此六星满级</t>
    <phoneticPr fontId="2" type="noConversion"/>
  </si>
  <si>
    <t>至此五星满级</t>
    <phoneticPr fontId="2" type="noConversion"/>
  </si>
  <si>
    <t>至此四星满级</t>
    <phoneticPr fontId="2" type="noConversion"/>
  </si>
  <si>
    <t>至此三星满级</t>
    <phoneticPr fontId="2" type="noConversion"/>
  </si>
  <si>
    <t>一些换算</t>
    <phoneticPr fontId="2" type="noConversion"/>
  </si>
  <si>
    <t>一些常数</t>
    <phoneticPr fontId="2" type="noConversion"/>
  </si>
  <si>
    <t>经验四</t>
    <phoneticPr fontId="2" type="noConversion"/>
  </si>
  <si>
    <t>注：经验四，指从刚才四星25升级到四星30满级所需要的经验，即335030</t>
    <phoneticPr fontId="2" type="noConversion"/>
  </si>
  <si>
    <t>经验三</t>
    <phoneticPr fontId="2" type="noConversion"/>
  </si>
  <si>
    <t>经验二</t>
    <phoneticPr fontId="2" type="noConversion"/>
  </si>
  <si>
    <t>基础经验</t>
    <phoneticPr fontId="2" type="noConversion"/>
  </si>
  <si>
    <t>副本</t>
    <phoneticPr fontId="2" type="noConversion"/>
  </si>
  <si>
    <t>购买体力</t>
    <phoneticPr fontId="2" type="noConversion"/>
  </si>
  <si>
    <t>勾玉消费</t>
    <phoneticPr fontId="2" type="noConversion"/>
  </si>
  <si>
    <t>两管/天</t>
    <phoneticPr fontId="2" type="noConversion"/>
  </si>
  <si>
    <t>一管/天</t>
    <phoneticPr fontId="2" type="noConversion"/>
  </si>
  <si>
    <t>三管/天</t>
    <phoneticPr fontId="2" type="noConversion"/>
  </si>
  <si>
    <t>四管/天</t>
    <phoneticPr fontId="2" type="noConversion"/>
  </si>
  <si>
    <t>五管/天</t>
    <phoneticPr fontId="2" type="noConversion"/>
  </si>
  <si>
    <t>60+80</t>
    <phoneticPr fontId="2" type="noConversion"/>
  </si>
  <si>
    <t>60+80+100</t>
    <phoneticPr fontId="2" type="noConversion"/>
  </si>
  <si>
    <t>60+80+100+120</t>
    <phoneticPr fontId="2" type="noConversion"/>
  </si>
  <si>
    <t>60+80+100+120+140</t>
    <phoneticPr fontId="2" type="noConversion"/>
  </si>
  <si>
    <t>均价</t>
    <phoneticPr fontId="2" type="noConversion"/>
  </si>
  <si>
    <t>升星</t>
    <phoneticPr fontId="2" type="noConversion"/>
  </si>
  <si>
    <t>五升六</t>
    <phoneticPr fontId="2" type="noConversion"/>
  </si>
  <si>
    <t>四升五</t>
    <phoneticPr fontId="2" type="noConversion"/>
  </si>
  <si>
    <t>三升四</t>
    <phoneticPr fontId="2" type="noConversion"/>
  </si>
  <si>
    <t>二升三</t>
    <phoneticPr fontId="2" type="noConversion"/>
  </si>
  <si>
    <t>所需次数</t>
    <phoneticPr fontId="2" type="noConversion"/>
  </si>
  <si>
    <t>每次所需金币</t>
    <phoneticPr fontId="2" type="noConversion"/>
  </si>
  <si>
    <t>小计</t>
    <phoneticPr fontId="2" type="noConversion"/>
  </si>
  <si>
    <t>备注</t>
    <phoneticPr fontId="2" type="noConversion"/>
  </si>
  <si>
    <t>白蛋经验节省总量</t>
    <phoneticPr fontId="3" type="noConversion"/>
  </si>
  <si>
    <t>注：省经验的白蛋使用个数上限是100个</t>
    <phoneticPr fontId="2" type="noConversion"/>
  </si>
  <si>
    <t>其中五星5个/四星20个/三星75个</t>
    <phoneticPr fontId="2" type="noConversion"/>
  </si>
  <si>
    <t>注：分母是固定值2146万</t>
    <phoneticPr fontId="2" type="noConversion"/>
  </si>
  <si>
    <t>经验积累量：
分数中的分子</t>
    <phoneticPr fontId="2" type="noConversion"/>
  </si>
  <si>
    <t>注意事项/介绍/备注</t>
    <phoneticPr fontId="2" type="noConversion"/>
  </si>
  <si>
    <t>暂不考虑式神本身所携带的少量经验，即：22级式神，无论身上带有1W经验，还是2W经验，全部按22级0经验计算</t>
    <phoneticPr fontId="2" type="noConversion"/>
  </si>
  <si>
    <t>二带三是：2.2倍</t>
    <phoneticPr fontId="2" type="noConversion"/>
  </si>
  <si>
    <t>注：</t>
    <phoneticPr fontId="2" type="noConversion"/>
  </si>
  <si>
    <t>观战经验（0.6基础）</t>
    <phoneticPr fontId="2" type="noConversion"/>
  </si>
  <si>
    <t>三带二是：1.2倍（事倍功半，极其不推荐）</t>
    <phoneticPr fontId="2" type="noConversion"/>
  </si>
  <si>
    <t>狗粮已溢出，测算结果会有误差</t>
    <phoneticPr fontId="2" type="noConversion"/>
  </si>
  <si>
    <t>阴阳师一带五，总经验的获取倍率是：基础经验*3+观战经验*2，即4.2倍率（打本慢）</t>
    <phoneticPr fontId="2" type="noConversion"/>
  </si>
  <si>
    <t>以此类推，狗粮队长一带四是：3.2倍（最优方案）</t>
    <phoneticPr fontId="2" type="noConversion"/>
  </si>
  <si>
    <t>经验需求降低：
分子的加成</t>
    <phoneticPr fontId="2" type="noConversion"/>
  </si>
  <si>
    <t>实际狗粮超出所需时提示，比如填入了7个五星</t>
    <phoneticPr fontId="2" type="noConversion"/>
  </si>
  <si>
    <t>白蛋相关：</t>
    <phoneticPr fontId="2" type="noConversion"/>
  </si>
  <si>
    <t>五星白蛋狗粮节省二三四总和的一半</t>
    <phoneticPr fontId="2" type="noConversion"/>
  </si>
  <si>
    <t>四星白蛋狗粮节省二三总和的一半</t>
    <phoneticPr fontId="2" type="noConversion"/>
  </si>
  <si>
    <t>三星白蛋狗粮节省经验二的一半</t>
    <phoneticPr fontId="2" type="noConversion"/>
  </si>
  <si>
    <t>五星白蛋每个可增加</t>
    <phoneticPr fontId="2" type="noConversion"/>
  </si>
  <si>
    <t>的总进度</t>
    <phoneticPr fontId="2" type="noConversion"/>
  </si>
  <si>
    <t>四星白蛋每个可增加</t>
    <phoneticPr fontId="2" type="noConversion"/>
  </si>
  <si>
    <t>三星白蛋每个可增加</t>
    <phoneticPr fontId="2" type="noConversion"/>
  </si>
  <si>
    <t>基础攻击</t>
    <phoneticPr fontId="2" type="noConversion"/>
  </si>
  <si>
    <t>加攻击</t>
    <phoneticPr fontId="2" type="noConversion"/>
  </si>
  <si>
    <t>暴击伤害</t>
    <phoneticPr fontId="2" type="noConversion"/>
  </si>
  <si>
    <t>+暴击</t>
    <phoneticPr fontId="2" type="noConversion"/>
  </si>
  <si>
    <t>+爆伤</t>
    <phoneticPr fontId="2" type="noConversion"/>
  </si>
  <si>
    <t>均伤</t>
    <phoneticPr fontId="2" type="noConversion"/>
  </si>
  <si>
    <t>只计御魂加的攻击数值，不考虑攻击加成</t>
    <phoneticPr fontId="2" type="noConversion"/>
  </si>
  <si>
    <t>攻击加成</t>
    <phoneticPr fontId="2" type="noConversion"/>
  </si>
  <si>
    <t>核对面板</t>
    <phoneticPr fontId="2" type="noConversion"/>
  </si>
  <si>
    <t>御魂的暴击百分比加成</t>
    <phoneticPr fontId="2" type="noConversion"/>
  </si>
  <si>
    <t>御魂的暴伤百分比加成</t>
    <phoneticPr fontId="2" type="noConversion"/>
  </si>
  <si>
    <t>指综合考虑暴击非暴击后的每一击平均伤害（持久战核心数据），忽略小数点</t>
    <phoneticPr fontId="2" type="noConversion"/>
  </si>
  <si>
    <t>攻击型式神，一般是有额外10%暴击，个别5%除外</t>
    <phoneticPr fontId="2" type="noConversion"/>
  </si>
  <si>
    <t>暴击几率</t>
    <phoneticPr fontId="2" type="noConversion"/>
  </si>
  <si>
    <t>项目</t>
    <phoneticPr fontId="2" type="noConversion"/>
  </si>
  <si>
    <t>数值</t>
    <phoneticPr fontId="2" type="noConversion"/>
  </si>
  <si>
    <t>备注</t>
    <phoneticPr fontId="2" type="noConversion"/>
  </si>
  <si>
    <t>御魂加成</t>
    <phoneticPr fontId="2" type="noConversion"/>
  </si>
  <si>
    <t>最终数据</t>
    <phoneticPr fontId="2" type="noConversion"/>
  </si>
  <si>
    <t>这里是你身上所有御魂攻击加成百分百的数值总和</t>
    <phoneticPr fontId="2" type="noConversion"/>
  </si>
  <si>
    <t>基础</t>
    <phoneticPr fontId="2" type="noConversion"/>
  </si>
  <si>
    <t>如：5星1900/6星3100
4星以下无需详算</t>
    <phoneticPr fontId="2" type="noConversion"/>
  </si>
  <si>
    <t>=</t>
    <phoneticPr fontId="2" type="noConversion"/>
  </si>
  <si>
    <t>4292130经验 + 59W金币 + 60个二星卡</t>
    <phoneticPr fontId="2" type="noConversion"/>
  </si>
  <si>
    <t>791420经验 + 11W金币 + 12个二星卡</t>
    <phoneticPr fontId="2" type="noConversion"/>
  </si>
  <si>
    <t>150000经验 + 2W金币 + 3个二星卡</t>
    <phoneticPr fontId="2" type="noConversion"/>
  </si>
  <si>
    <t>溢出判定：</t>
    <phoneticPr fontId="2" type="noConversion"/>
  </si>
  <si>
    <t>五星&gt;5个，判定溢出</t>
    <phoneticPr fontId="2" type="noConversion"/>
  </si>
  <si>
    <t>五星=五个，其他所有位置必须为0，否则溢出</t>
    <phoneticPr fontId="2" type="noConversion"/>
  </si>
  <si>
    <t>五星&lt;5个时</t>
    <phoneticPr fontId="2" type="noConversion"/>
  </si>
  <si>
    <t>四星满级大于等于（5-五星个数）个时，（5-五星个数）个之外的所有四星按狗粮计算（即四星0经验）</t>
    <phoneticPr fontId="2" type="noConversion"/>
  </si>
  <si>
    <t>四星满级小于（5-五星个数）个时，其他四星中的前（5-五星个数-四星满级个数）个要升到满级，其他的按四星0经验计算</t>
    <phoneticPr fontId="2" type="noConversion"/>
  </si>
  <si>
    <t>四星总数&gt;（5-五星个数）*5时，判定溢出</t>
    <phoneticPr fontId="2" type="noConversion"/>
  </si>
  <si>
    <t>三星总数&gt;（100- 五星个数*20 - 四星个数*4 ）个时，判定溢出</t>
    <phoneticPr fontId="2" type="noConversion"/>
  </si>
  <si>
    <t>三星满级数&gt;（25- 五星个数*5 - 四星个数 ）个时，（25- 五星个数*5 - 四星个数 ）个之外的所有三星按狗粮计算（即三星0经验）</t>
    <phoneticPr fontId="2" type="noConversion"/>
  </si>
  <si>
    <t>四星总数 = 25-五星*5 时，下方二星三星必须全部为0，否则溢出</t>
    <phoneticPr fontId="2" type="noConversion"/>
  </si>
  <si>
    <t>每个五星代表</t>
    <phoneticPr fontId="2" type="noConversion"/>
  </si>
  <si>
    <t>经验×4292130</t>
    <phoneticPr fontId="2" type="noConversion"/>
  </si>
  <si>
    <t>每个四星0经验代表</t>
    <phoneticPr fontId="2" type="noConversion"/>
  </si>
  <si>
    <t>每个三星0经验代表</t>
    <phoneticPr fontId="2" type="noConversion"/>
  </si>
  <si>
    <t>经验×791420</t>
    <phoneticPr fontId="2" type="noConversion"/>
  </si>
  <si>
    <t>经验×150000</t>
    <phoneticPr fontId="2" type="noConversion"/>
  </si>
  <si>
    <t>三星总数 =（100- 五星个数*20 - 四星个数*4 ）个时，二星必须全部为0，否则溢出</t>
    <phoneticPr fontId="2" type="noConversion"/>
  </si>
  <si>
    <t>二星总数&gt;（100- 五星个数*20 - 四星个数*4 - 三星个数 ）个时。判定溢出</t>
    <phoneticPr fontId="2" type="noConversion"/>
  </si>
  <si>
    <t>二星只计算其所需经验，满级按15W算，其他的按各自等级的算</t>
    <phoneticPr fontId="2" type="noConversion"/>
  </si>
  <si>
    <t>其他还需要的200个1级二星狗粮无需肝经验，因此不在此列</t>
    <phoneticPr fontId="2" type="noConversion"/>
  </si>
  <si>
    <t>指自身考虑暴击、爆伤后的最大输出值，忽略小数点</t>
    <phoneticPr fontId="2" type="noConversion"/>
  </si>
  <si>
    <t>基础伤害</t>
    <phoneticPr fontId="2" type="noConversion"/>
  </si>
  <si>
    <t>未暴击时的伤害</t>
    <phoneticPr fontId="2" type="noConversion"/>
  </si>
  <si>
    <t>累积经验</t>
    <phoneticPr fontId="2" type="noConversion"/>
  </si>
  <si>
    <t>var exp_2x_01 = 0;</t>
  </si>
  <si>
    <t xml:space="preserve">var exp_5x_all = </t>
  </si>
  <si>
    <t xml:space="preserve">var exp_4x_30 = </t>
  </si>
  <si>
    <t xml:space="preserve">var exp_4x_29 = </t>
  </si>
  <si>
    <t xml:space="preserve">var exp_4x_28 = </t>
  </si>
  <si>
    <t xml:space="preserve">var exp_4x_27 = </t>
  </si>
  <si>
    <t xml:space="preserve">var exp_4x_26 = </t>
  </si>
  <si>
    <t xml:space="preserve">var exp_4x_25 = </t>
  </si>
  <si>
    <t xml:space="preserve">var exp_3x_25 = </t>
  </si>
  <si>
    <t xml:space="preserve">var exp_3x_24 = </t>
  </si>
  <si>
    <t xml:space="preserve">var exp_3x_23 = </t>
  </si>
  <si>
    <t xml:space="preserve">var exp_3x_22 = </t>
  </si>
  <si>
    <t xml:space="preserve">var exp_3x_21 = </t>
  </si>
  <si>
    <t xml:space="preserve">var exp_3x_20 = </t>
  </si>
  <si>
    <t xml:space="preserve">var exp_2x_20 = </t>
  </si>
  <si>
    <t xml:space="preserve">var exp_2x_19 = </t>
  </si>
  <si>
    <t xml:space="preserve">var exp_2x_18 = </t>
  </si>
  <si>
    <t xml:space="preserve">var exp_2x_17 = </t>
  </si>
  <si>
    <t xml:space="preserve">var exp_2x_16 = </t>
  </si>
  <si>
    <t xml:space="preserve">var exp_2x_15 = </t>
  </si>
  <si>
    <t xml:space="preserve">var exp_2x_14 = </t>
  </si>
  <si>
    <t xml:space="preserve">var exp_2x_13 = </t>
  </si>
  <si>
    <t xml:space="preserve">var exp_2x_12 = </t>
  </si>
  <si>
    <t xml:space="preserve">var exp_2x_11 = </t>
  </si>
  <si>
    <t xml:space="preserve">var exp_2x_10 = </t>
  </si>
  <si>
    <t xml:space="preserve">var exp_2x_09 = </t>
  </si>
  <si>
    <t xml:space="preserve">var exp_2x_08 = </t>
  </si>
  <si>
    <t xml:space="preserve">var exp_2x_07 = </t>
  </si>
  <si>
    <t xml:space="preserve">var exp_2x_06 = </t>
  </si>
  <si>
    <t xml:space="preserve">var exp_2x_05 = </t>
  </si>
  <si>
    <t xml:space="preserve">var exp_2x_04 = </t>
  </si>
  <si>
    <t xml:space="preserve">var exp_2x_03 = </t>
  </si>
  <si>
    <t xml:space="preserve">var exp_2x_02 = </t>
  </si>
  <si>
    <t xml:space="preserve">var exp_2x_01 = </t>
    <phoneticPr fontId="2" type="noConversion"/>
  </si>
  <si>
    <t>星级等级</t>
    <phoneticPr fontId="2" type="noConversion"/>
  </si>
  <si>
    <t>升到此级
所需的经验</t>
    <phoneticPr fontId="2" type="noConversion"/>
  </si>
  <si>
    <t>二星</t>
    <phoneticPr fontId="2" type="noConversion"/>
  </si>
  <si>
    <t>三星</t>
    <phoneticPr fontId="2" type="noConversion"/>
  </si>
  <si>
    <t>四星</t>
    <phoneticPr fontId="2" type="noConversion"/>
  </si>
  <si>
    <t>五星</t>
    <phoneticPr fontId="2" type="noConversion"/>
  </si>
  <si>
    <t>六星</t>
    <phoneticPr fontId="2" type="noConversion"/>
  </si>
  <si>
    <t>对应等级累积经验</t>
    <phoneticPr fontId="2" type="noConversion"/>
  </si>
  <si>
    <t xml:space="preserve"> ;</t>
    <phoneticPr fontId="2" type="noConversion"/>
  </si>
  <si>
    <t>六星</t>
    <phoneticPr fontId="2" type="noConversion"/>
  </si>
  <si>
    <t>五星</t>
    <phoneticPr fontId="2" type="noConversion"/>
  </si>
  <si>
    <t>四星</t>
    <phoneticPr fontId="2" type="noConversion"/>
  </si>
  <si>
    <t>三星</t>
    <phoneticPr fontId="2" type="noConversion"/>
  </si>
  <si>
    <t>二星</t>
    <phoneticPr fontId="2" type="noConversion"/>
  </si>
  <si>
    <t>var exp_2x_02 = 180;</t>
  </si>
  <si>
    <t>var exp_2x_03 = 420;</t>
  </si>
  <si>
    <t>var exp_2x_04 = 840;</t>
  </si>
  <si>
    <t>var exp_2x_05 = 1470;</t>
  </si>
  <si>
    <t>var exp_2x_06 = 2510;</t>
  </si>
  <si>
    <t>var exp_2x_07 = 3950;</t>
  </si>
  <si>
    <t>var exp_2x_08 = 6110;</t>
  </si>
  <si>
    <t>var exp_2x_09 = 8900;</t>
  </si>
  <si>
    <t>var exp_2x_10 = 12800;</t>
  </si>
  <si>
    <t>var exp_2x_11 = 17600;</t>
  </si>
  <si>
    <t>var exp_2x_12 = 23980;</t>
  </si>
  <si>
    <t>var exp_2x_13 = 31570;</t>
  </si>
  <si>
    <t>var exp_2x_14 = 41290;</t>
  </si>
  <si>
    <t>var exp_2x_15 = 52570;</t>
  </si>
  <si>
    <t>var exp_2x_16 = 66610;</t>
  </si>
  <si>
    <t>var exp_2x_17 = 82600;</t>
  </si>
  <si>
    <t>var exp_2x_18 = 102060;</t>
  </si>
  <si>
    <t>var exp_2x_19 = 123900;</t>
  </si>
  <si>
    <t>var exp_2x_20 = 150000;</t>
  </si>
  <si>
    <t>var exp_2x_0209 = 5000;</t>
  </si>
  <si>
    <t>var exp_2x_1015 = 30000;</t>
  </si>
  <si>
    <t>var exp_2x_1617 = 80000;</t>
  </si>
  <si>
    <t>var exp_2x_1819 = 120000;</t>
  </si>
  <si>
    <t>var exp_3x_20 = 150000;</t>
  </si>
  <si>
    <t>var exp_3x_21 = 178950;</t>
  </si>
  <si>
    <t>var exp_3x_22 = 213030;</t>
  </si>
  <si>
    <t>var exp_3x_23 = 250470;</t>
  </si>
  <si>
    <t>var exp_3x_24 = 293990;</t>
  </si>
  <si>
    <t>var exp_3x_25 = 341420;</t>
  </si>
  <si>
    <t>var exp_4x_25 = 791420;</t>
  </si>
  <si>
    <t>var exp_4x_26 = 845960;</t>
  </si>
  <si>
    <t>var exp_4x_27 = 905000;</t>
  </si>
  <si>
    <t>var exp_4x_28 = 972260;</t>
  </si>
  <si>
    <t>var exp_4x_29 = 1044650;</t>
  </si>
  <si>
    <t>var exp_4x_30 = 1126450;</t>
  </si>
  <si>
    <t>var exp_5x_all = 4292130;</t>
  </si>
  <si>
    <t>var exp_2x_0209 = 5000;</t>
    <phoneticPr fontId="2" type="noConversion"/>
  </si>
  <si>
    <t>var exp_2x_1015 = 30000;</t>
    <phoneticPr fontId="2" type="noConversion"/>
  </si>
  <si>
    <t>var exp_2x_1617 = 80000;</t>
    <phoneticPr fontId="2" type="noConversion"/>
  </si>
  <si>
    <t>var exp_2x_1819 = 120000;</t>
    <phoneticPr fontId="2" type="noConversion"/>
  </si>
  <si>
    <t>var num_2x_01 = $("#num_2x_01").attr("value");</t>
  </si>
  <si>
    <t>var num_2x_02 = $("#num_2x_02").attr("value");</t>
  </si>
  <si>
    <t>var num_2x_03 = $("#num_2x_03").attr("value");</t>
  </si>
  <si>
    <t>var num_2x_04 = $("#num_2x_04").attr("value");</t>
  </si>
  <si>
    <t>var num_2x_05 = $("#num_2x_05").attr("value");</t>
  </si>
  <si>
    <t>var num_2x_06 = $("#num_2x_06").attr("value");</t>
  </si>
  <si>
    <t>var num_2x_07 = $("#num_2x_07").attr("value");</t>
  </si>
  <si>
    <t>var num_2x_08 = $("#num_2x_08").attr("value");</t>
  </si>
  <si>
    <t>var num_2x_09 = $("#num_2x_09").attr("value");</t>
  </si>
  <si>
    <t>var num_2x_10 = $("#num_2x_10").attr("value");</t>
  </si>
  <si>
    <t>var num_2x_11 = $("#num_2x_11").attr("value");</t>
  </si>
  <si>
    <t>var num_2x_12 = $("#num_2x_12").attr("value");</t>
  </si>
  <si>
    <t>var num_2x_13 = $("#num_2x_13").attr("value");</t>
  </si>
  <si>
    <t>var num_2x_14 = $("#num_2x_14").attr("value");</t>
  </si>
  <si>
    <t>var num_2x_15 = $("#num_2x_15").attr("value");</t>
  </si>
  <si>
    <t>var num_2x_16 = $("#num_2x_16").attr("value");</t>
  </si>
  <si>
    <t>var num_2x_17 = $("#num_2x_17").attr("value");</t>
  </si>
  <si>
    <t>var num_2x_18 = $("#num_2x_18").attr("value");</t>
  </si>
  <si>
    <t>var num_2x_19 = $("#num_2x_19").attr("value");</t>
  </si>
  <si>
    <t>var num_2x_20 = $("#num_2x_20").attr("value");</t>
  </si>
  <si>
    <t>var num_2x_0209 = $("#num_2x_0209").attr("value");</t>
  </si>
  <si>
    <t>var num_2x_1015 = $("#num_2x_1015").attr("value");</t>
  </si>
  <si>
    <t>var num_2x_1617 = $("#num_2x_1617").attr("value");</t>
  </si>
  <si>
    <t>var num_2x_1819 = $("#num_2x_1819").attr("value");</t>
  </si>
  <si>
    <t>var num_3x_20 = $("#num_3x_20").attr("value");</t>
  </si>
  <si>
    <t>var num_3x_21 = $("#num_3x_21").attr("value");</t>
  </si>
  <si>
    <t>var num_3x_22 = $("#num_3x_22").attr("value");</t>
  </si>
  <si>
    <t>var num_3x_23 = $("#num_3x_23").attr("value");</t>
  </si>
  <si>
    <t>var num_3x_24 = $("#num_3x_24").attr("value");</t>
  </si>
  <si>
    <t>var num_3x_25 = $("#num_3x_25").attr("value");</t>
  </si>
  <si>
    <t>var num_4x_25 = $("#num_4x_25").attr("value");</t>
  </si>
  <si>
    <t>var num_4x_26 = $("#num_4x_26").attr("value");</t>
  </si>
  <si>
    <t>var num_4x_27 = $("#num_4x_27").attr("value");</t>
  </si>
  <si>
    <t>var num_4x_28 = $("#num_4x_28").attr("value");</t>
  </si>
  <si>
    <t>var num_4x_29 = $("#num_4x_29").attr("value");</t>
  </si>
  <si>
    <t>var num_4x_30 = $("#num_4x_30").attr("value");</t>
  </si>
  <si>
    <t>var num_5x_all = $("#num_5x_all").attr("value");</t>
  </si>
  <si>
    <t>//2-9级的平均经验估值</t>
  </si>
  <si>
    <t>//10-15级的平均经验估值</t>
  </si>
  <si>
    <t>//16-17级的平均经验估值</t>
  </si>
  <si>
    <t>//18-19级的平均经验估值</t>
  </si>
  <si>
    <t>var num_2x_01 = parseFloat($("#num_2x_01").val());</t>
  </si>
  <si>
    <t>var num_2x_02 = parseFloat($("#num_2x_02").val());</t>
  </si>
  <si>
    <t>var num_2x_03 = parseFloat($("#num_2x_03").val());</t>
  </si>
  <si>
    <t>var num_2x_04 = parseFloat($("#num_2x_04").val());</t>
  </si>
  <si>
    <t>var num_2x_05 = parseFloat($("#num_2x_05").val());</t>
  </si>
  <si>
    <t>var num_2x_06 = parseFloat($("#num_2x_06").val());</t>
  </si>
  <si>
    <t>var num_2x_07 = parseFloat($("#num_2x_07").val());</t>
  </si>
  <si>
    <t>var num_2x_08 = parseFloat($("#num_2x_08").val());</t>
  </si>
  <si>
    <t>var num_2x_09 = parseFloat($("#num_2x_09").val());</t>
  </si>
  <si>
    <t>var num_2x_10 = parseFloat($("#num_2x_10").val());</t>
  </si>
  <si>
    <t>var num_2x_11 = parseFloat($("#num_2x_11").val());</t>
  </si>
  <si>
    <t>var num_2x_12 = parseFloat($("#num_2x_12").val());</t>
  </si>
  <si>
    <t>var num_2x_13 = parseFloat($("#num_2x_13").val());</t>
  </si>
  <si>
    <t>var num_2x_14 = parseFloat($("#num_2x_14").val());</t>
  </si>
  <si>
    <t>var num_2x_15 = parseFloat($("#num_2x_15").val());</t>
  </si>
  <si>
    <t>var num_2x_16 = parseFloat($("#num_2x_16").val());</t>
  </si>
  <si>
    <t>var num_2x_17 = parseFloat($("#num_2x_17").val());</t>
  </si>
  <si>
    <t>var num_2x_18 = parseFloat($("#num_2x_18").val());</t>
  </si>
  <si>
    <t>var num_2x_19 = parseFloat($("#num_2x_19").val());</t>
  </si>
  <si>
    <t>var num_2x_20 = parseFloat($("#num_2x_20").val());</t>
  </si>
  <si>
    <t>var num_2x_0209 = parseFloat($("#num_2x_0209").val());</t>
  </si>
  <si>
    <t>var num_2x_1015 = parseFloat($("#num_2x_1015").val());</t>
  </si>
  <si>
    <t>var num_2x_1617 = parseFloat($("#num_2x_1617").val());</t>
  </si>
  <si>
    <t>var num_2x_1819 = parseFloat($("#num_2x_1819").val());</t>
  </si>
  <si>
    <t>var num_3x_20 = parseFloat($("#num_3x_20").val());</t>
  </si>
  <si>
    <t>var num_3x_21 = parseFloat($("#num_3x_21").val());</t>
  </si>
  <si>
    <t>var num_3x_22 = parseFloat($("#num_3x_22").val());</t>
  </si>
  <si>
    <t>var num_3x_23 = parseFloat($("#num_3x_23").val());</t>
  </si>
  <si>
    <t>var num_3x_24 = parseFloat($("#num_3x_24").val());</t>
  </si>
  <si>
    <t>var num_3x_25 = parseFloat($("#num_3x_25").val());</t>
  </si>
  <si>
    <t>var num_4x_25 = parseFloat($("#num_4x_25").val());</t>
  </si>
  <si>
    <t>var num_4x_26 = parseFloat($("#num_4x_26").val());</t>
  </si>
  <si>
    <t>var num_4x_27 = parseFloat($("#num_4x_27").val());</t>
  </si>
  <si>
    <t>var num_4x_28 = parseFloat($("#num_4x_28").val());</t>
  </si>
  <si>
    <t>var num_4x_29 = parseFloat($("#num_4x_29").val());</t>
  </si>
  <si>
    <t>var num_4x_30 = parseFloat($("#num_4x_30").val());</t>
  </si>
  <si>
    <t>var num_5x_all = parseFloat($("#num_5x_all").val());</t>
  </si>
  <si>
    <t>var exp201 = num_2x_01 * exp_2x_01;</t>
  </si>
  <si>
    <t>var exp202 = num_2x_02 * exp_2x_02;</t>
  </si>
  <si>
    <t>var exp203 = num_2x_03 * exp_2x_03;</t>
  </si>
  <si>
    <t>var exp204 = num_2x_04 * exp_2x_04;</t>
  </si>
  <si>
    <t>var exp205 = num_2x_05 * exp_2x_05;</t>
  </si>
  <si>
    <t>var exp206 = num_2x_06 * exp_2x_06;</t>
  </si>
  <si>
    <t>var exp207 = num_2x_07 * exp_2x_07;</t>
  </si>
  <si>
    <t>var exp208 = num_2x_08 * exp_2x_08;</t>
  </si>
  <si>
    <t>var exp209 = num_2x_09 * exp_2x_09;</t>
  </si>
  <si>
    <t>var exp210 = num_2x_10 * exp_2x_10;</t>
  </si>
  <si>
    <t>var exp211 = num_2x_11 * exp_2x_11;</t>
  </si>
  <si>
    <t>var exp212 = num_2x_12 * exp_2x_12;</t>
  </si>
  <si>
    <t>var exp213 = num_2x_13 * exp_2x_13;</t>
  </si>
  <si>
    <t>var exp214 = num_2x_14 * exp_2x_14;</t>
  </si>
  <si>
    <t>var exp215 = num_2x_15 * exp_2x_15;</t>
  </si>
  <si>
    <t>var exp216 = num_2x_16 * exp_2x_16;</t>
  </si>
  <si>
    <t>var exp217 = num_2x_17 * exp_2x_17;</t>
  </si>
  <si>
    <t>var exp218 = num_2x_18 * exp_2x_18;</t>
  </si>
  <si>
    <t>var exp219 = num_2x_19 * exp_2x_19;</t>
  </si>
  <si>
    <t>var exp220 = num_2x_20 * exp_2x_20;</t>
  </si>
  <si>
    <t>var exp0209 = num_2x_0209 * exp_2x_0209;</t>
  </si>
  <si>
    <t>var exp1015 = num_2x_1015 * exp_2x_1015;</t>
  </si>
  <si>
    <t>var exp1617 = num_2x_1617 * exp_2x_1617;</t>
  </si>
  <si>
    <t>var exp1819 = num_2x_1819 * exp_2x_1819;</t>
  </si>
  <si>
    <t>var exp320 = num_3x_20 * exp_3x_20;</t>
  </si>
  <si>
    <t>var exp321 = num_3x_21 * exp_3x_21;</t>
  </si>
  <si>
    <t>var exp322 = num_3x_22 * exp_3x_22;</t>
  </si>
  <si>
    <t>var exp323 = num_3x_23 * exp_3x_23;</t>
  </si>
  <si>
    <t>var exp324 = num_3x_24 * exp_3x_24;</t>
  </si>
  <si>
    <t>var exp325 = num_3x_25 * exp_3x_25;</t>
  </si>
  <si>
    <t>var exp425 = num_4x_25 * exp_4x_25;</t>
  </si>
  <si>
    <t>var exp426 = num_4x_26 * exp_4x_26;</t>
  </si>
  <si>
    <t>var exp427 = num_4x_27 * exp_4x_27;</t>
  </si>
  <si>
    <t>var exp428 = num_4x_28 * exp_4x_28;</t>
  </si>
  <si>
    <t>var exp429 = num_4x_29 * exp_4x_29;</t>
  </si>
  <si>
    <t>var exp430 = num_4x_30 * exp_4x_30;</t>
  </si>
  <si>
    <t>var exp5all = num_5x_all * exp_5x_all;</t>
  </si>
  <si>
    <t>注2：影响力根据经验进度做乘法</t>
    <phoneticPr fontId="2" type="noConversion"/>
  </si>
  <si>
    <t>即若白蛋节省总经验150W</t>
    <phoneticPr fontId="2" type="noConversion"/>
  </si>
  <si>
    <t>当前（不含白蛋）的总经验进度为60%</t>
    <phoneticPr fontId="2" type="noConversion"/>
  </si>
  <si>
    <t>则相当于为当前经验进度加 150W*0.4</t>
    <phoneticPr fontId="2" type="noConversion"/>
  </si>
  <si>
    <t>（即认为：其中0.6已用掉）</t>
    <phoneticPr fontId="2" type="noConversion"/>
  </si>
  <si>
    <t>白蛋使用经计算自动生成结果，优先五星（上限5），再次四星（上限20），再再次三星（上限75）</t>
    <phoneticPr fontId="3" type="noConversion"/>
  </si>
  <si>
    <t>即：五星材料5个，四星材料20个，三星材料17个（不推荐三星狗粮使用白蛋）</t>
    <phoneticPr fontId="3" type="noConversion"/>
  </si>
  <si>
    <t>每个白蛋会提高总经验的进度（基于当前的经验进度给予相应的百分比相乘），前五个影响大，之后20个影响小很多，再之后75个几乎无影响</t>
    <phoneticPr fontId="2" type="noConversion"/>
  </si>
  <si>
    <t>二星狗粮（即1级用来直接给目标2星卡升3星的那种，总需求200个）是否使用白蛋完全不影响经验获取，因此，若此处白蛋总量大于100，则按100算，提示溢出</t>
    <phoneticPr fontId="2" type="noConversion"/>
  </si>
  <si>
    <t>当原本经验为“0/2146万”时：</t>
    <phoneticPr fontId="2" type="noConversion"/>
  </si>
  <si>
    <t>（尚未实装）</t>
    <phoneticPr fontId="2" type="noConversion"/>
  </si>
  <si>
    <t>1级</t>
    <phoneticPr fontId="2" type="noConversion"/>
  </si>
  <si>
    <t>2级</t>
    <phoneticPr fontId="2" type="noConversion"/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</si>
  <si>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</si>
  <si>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</si>
  <si>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</si>
  <si>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</si>
  <si>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</si>
  <si>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</si>
  <si>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</si>
  <si>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</si>
  <si>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</si>
  <si>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</si>
  <si>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</si>
  <si>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</si>
  <si>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</si>
  <si>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16级</t>
  </si>
  <si>
    <t>17级</t>
  </si>
  <si>
    <t>18级</t>
  </si>
  <si>
    <t>19级</t>
  </si>
  <si>
    <t>20级</t>
    <phoneticPr fontId="2" type="noConversion"/>
  </si>
  <si>
    <t>21级</t>
    <phoneticPr fontId="2" type="noConversion"/>
  </si>
  <si>
    <t>22级</t>
    <phoneticPr fontId="2" type="noConversion"/>
  </si>
  <si>
    <t>23级</t>
    <phoneticPr fontId="2" type="noConversion"/>
  </si>
  <si>
    <t>24级</t>
    <phoneticPr fontId="2" type="noConversion"/>
  </si>
  <si>
    <t>25级</t>
    <phoneticPr fontId="2" type="noConversion"/>
  </si>
  <si>
    <t>26级</t>
    <phoneticPr fontId="2" type="noConversion"/>
  </si>
  <si>
    <t>27级</t>
    <phoneticPr fontId="2" type="noConversion"/>
  </si>
  <si>
    <t>28级</t>
    <phoneticPr fontId="2" type="noConversion"/>
  </si>
  <si>
    <t>29级</t>
    <phoneticPr fontId="2" type="noConversion"/>
  </si>
  <si>
    <t>30级</t>
    <phoneticPr fontId="2" type="noConversion"/>
  </si>
  <si>
    <t>31级</t>
    <phoneticPr fontId="2" type="noConversion"/>
  </si>
  <si>
    <t>32级</t>
    <phoneticPr fontId="2" type="noConversion"/>
  </si>
  <si>
    <t>33级</t>
    <phoneticPr fontId="2" type="noConversion"/>
  </si>
  <si>
    <t>34级</t>
    <phoneticPr fontId="2" type="noConversion"/>
  </si>
  <si>
    <t>35级</t>
    <phoneticPr fontId="2" type="noConversion"/>
  </si>
  <si>
    <t>36级</t>
    <phoneticPr fontId="2" type="noConversion"/>
  </si>
  <si>
    <t>37级</t>
    <phoneticPr fontId="2" type="noConversion"/>
  </si>
  <si>
    <t>38级</t>
    <phoneticPr fontId="2" type="noConversion"/>
  </si>
  <si>
    <t>39级</t>
    <phoneticPr fontId="2" type="noConversion"/>
  </si>
  <si>
    <t>40级</t>
    <phoneticPr fontId="2" type="noConversion"/>
  </si>
  <si>
    <t>除此之外，单独判定是，五星最大5个，四星总数最大25个（即：5+20），三星和二星总数最大均为100个</t>
    <phoneticPr fontId="2" type="noConversion"/>
  </si>
  <si>
    <t>自动生成，根据白蛋，加入分子</t>
    <phoneticPr fontId="3" type="noConversion"/>
  </si>
  <si>
    <t>测试结果</t>
    <phoneticPr fontId="2" type="noConversion"/>
  </si>
  <si>
    <t>不组队</t>
    <phoneticPr fontId="2" type="noConversion"/>
  </si>
  <si>
    <t>组队</t>
    <phoneticPr fontId="2" type="noConversion"/>
  </si>
  <si>
    <t>倍率</t>
    <phoneticPr fontId="2" type="noConversion"/>
  </si>
  <si>
    <t>好友加成</t>
    <phoneticPr fontId="2" type="noConversion"/>
  </si>
  <si>
    <t>组队加成</t>
    <phoneticPr fontId="2" type="noConversion"/>
  </si>
  <si>
    <t>加成方式</t>
    <phoneticPr fontId="2" type="noConversion"/>
  </si>
  <si>
    <t>相加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</si>
</sst>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3" x14ac:knownFonts="1">
    <font>
      <sz val="11"/>
      <color theme="1"/>
      <name val="等线"/>
      <family val="2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85">
    <xf numFmtId="0" fontId="0" fillId="0" borderId="0" xfId="0">
      <alignment vertical="center"/>
    </xf>
    <xf numFmtId="0" fontId="4" fillId="6" borderId="0" xfId="0" applyFont="1" applyFill="1">
      <alignment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4" fillId="5" borderId="6" xfId="0" applyFont="1" applyFill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6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7" borderId="6" xfId="0" applyFont="1" applyFill="1" applyBorder="1">
      <alignment vertical="center"/>
    </xf>
    <xf numFmtId="0" fontId="4" fillId="8" borderId="6" xfId="0" applyFont="1" applyFill="1" applyBorder="1">
      <alignment vertical="center"/>
    </xf>
    <xf numFmtId="0" fontId="4" fillId="6" borderId="7" xfId="0" applyFont="1" applyFill="1" applyBorder="1">
      <alignment vertical="center"/>
    </xf>
    <xf numFmtId="0" fontId="4" fillId="6" borderId="15" xfId="0" applyFont="1" applyFill="1" applyBorder="1">
      <alignment vertical="center"/>
    </xf>
    <xf numFmtId="0" fontId="4" fillId="6" borderId="25" xfId="0" applyFont="1" applyFill="1" applyBorder="1" applyAlignment="1">
      <alignment horizontal="right" vertical="center"/>
    </xf>
    <xf numFmtId="0" fontId="4" fillId="6" borderId="26" xfId="0" quotePrefix="1" applyFont="1" applyFill="1" applyBorder="1" applyAlignment="1">
      <alignment horizontal="right" vertical="center"/>
    </xf>
    <xf numFmtId="0" fontId="4" fillId="6" borderId="28" xfId="0" quotePrefix="1" applyFont="1" applyFill="1" applyBorder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0" fontId="4" fillId="6" borderId="0" xfId="0" quotePrefix="1" applyFont="1" applyFill="1" applyAlignment="1">
      <alignment horizontal="left" vertical="center"/>
    </xf>
    <xf numFmtId="0" fontId="4" fillId="6" borderId="0" xfId="0" quotePrefix="1" applyFont="1" applyFill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left" vertical="center"/>
    </xf>
    <xf numFmtId="0" fontId="1" fillId="6" borderId="0" xfId="0" applyFont="1" applyFill="1" applyAlignment="1"/>
    <xf numFmtId="0" fontId="1" fillId="6" borderId="0" xfId="0" applyFont="1" applyFill="1" applyAlignment="1">
      <alignment horizontal="left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left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4" fillId="6" borderId="1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8" fillId="6" borderId="0" xfId="0" applyFont="1" applyFill="1" applyAlignment="1"/>
    <xf numFmtId="0" fontId="8" fillId="2" borderId="1" xfId="0" applyFont="1" applyFill="1" applyBorder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8" fillId="2" borderId="5" xfId="0" applyFont="1" applyFill="1" applyBorder="1" applyAlignment="1"/>
    <xf numFmtId="0" fontId="8" fillId="2" borderId="6" xfId="0" applyFont="1" applyFill="1" applyBorder="1" applyAlignment="1"/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6" borderId="0" xfId="0" applyFont="1" applyFill="1" applyAlignment="1">
      <alignment horizontal="right"/>
    </xf>
    <xf numFmtId="0" fontId="4" fillId="6" borderId="0" xfId="0" applyFont="1" applyFill="1" applyBorder="1">
      <alignment vertical="center"/>
    </xf>
    <xf numFmtId="0" fontId="4" fillId="6" borderId="24" xfId="0" applyFont="1" applyFill="1" applyBorder="1">
      <alignment vertical="center"/>
    </xf>
    <xf numFmtId="0" fontId="4" fillId="6" borderId="17" xfId="0" applyFont="1" applyFill="1" applyBorder="1">
      <alignment vertical="center"/>
    </xf>
    <xf numFmtId="0" fontId="1" fillId="6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8" fillId="8" borderId="6" xfId="0" applyFont="1" applyFill="1" applyBorder="1" applyAlignment="1">
      <alignment vertical="center"/>
    </xf>
    <xf numFmtId="0" fontId="8" fillId="8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9" fontId="8" fillId="2" borderId="4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6" borderId="10" xfId="0" applyFont="1" applyFill="1" applyBorder="1" applyAlignment="1">
      <alignment vertical="center"/>
    </xf>
    <xf numFmtId="0" fontId="4" fillId="6" borderId="0" xfId="0" applyFont="1" applyFill="1" applyAlignment="1">
      <alignment vertical="center" wrapText="1"/>
    </xf>
    <xf numFmtId="0" fontId="4" fillId="6" borderId="6" xfId="0" applyFont="1" applyFill="1" applyBorder="1">
      <alignment vertical="center"/>
    </xf>
    <xf numFmtId="0" fontId="4" fillId="6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6" xfId="0" quotePrefix="1" applyFont="1" applyFill="1" applyBorder="1">
      <alignment vertical="center"/>
    </xf>
    <xf numFmtId="0" fontId="4" fillId="6" borderId="6" xfId="0" applyFont="1" applyFill="1" applyBorder="1" applyAlignment="1">
      <alignment vertical="center"/>
    </xf>
    <xf numFmtId="176" fontId="4" fillId="6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>
      <alignment vertical="center"/>
    </xf>
    <xf numFmtId="0" fontId="4" fillId="5" borderId="15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6" xfId="0" applyFont="1" applyFill="1" applyBorder="1">
      <alignment vertical="center"/>
    </xf>
    <xf numFmtId="0" fontId="4" fillId="10" borderId="7" xfId="0" applyFont="1" applyFill="1" applyBorder="1">
      <alignment vertical="center"/>
    </xf>
    <xf numFmtId="0" fontId="4" fillId="10" borderId="0" xfId="0" applyFont="1" applyFill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6" xfId="0" applyFont="1" applyFill="1" applyBorder="1">
      <alignment vertical="center"/>
    </xf>
    <xf numFmtId="0" fontId="4" fillId="9" borderId="7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3" borderId="15" xfId="0" applyFont="1" applyFill="1" applyBorder="1" applyAlignment="1">
      <alignment horizontal="center" vertical="center"/>
    </xf>
    <xf numFmtId="0" fontId="12" fillId="3" borderId="0" xfId="0" applyFont="1" applyFill="1" applyBorder="1">
      <alignment vertical="center"/>
    </xf>
    <xf numFmtId="0" fontId="12" fillId="9" borderId="0" xfId="0" applyFont="1" applyFill="1" applyBorder="1">
      <alignment vertical="center"/>
    </xf>
    <xf numFmtId="0" fontId="12" fillId="5" borderId="0" xfId="0" applyFont="1" applyFill="1" applyBorder="1">
      <alignment vertical="center"/>
    </xf>
    <xf numFmtId="0" fontId="12" fillId="4" borderId="0" xfId="0" applyFont="1" applyFill="1" applyBorder="1">
      <alignment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6" xfId="0" applyFont="1" applyFill="1" applyBorder="1">
      <alignment vertical="center"/>
    </xf>
    <xf numFmtId="0" fontId="12" fillId="10" borderId="7" xfId="0" applyFont="1" applyFill="1" applyBorder="1">
      <alignment vertical="center"/>
    </xf>
    <xf numFmtId="0" fontId="12" fillId="10" borderId="0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>
      <alignment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>
      <alignment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9" xfId="0" applyFont="1" applyFill="1" applyBorder="1">
      <alignment vertical="center"/>
    </xf>
    <xf numFmtId="0" fontId="4" fillId="5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>
      <alignment vertical="center"/>
    </xf>
    <xf numFmtId="0" fontId="4" fillId="4" borderId="15" xfId="0" applyFont="1" applyFill="1" applyBorder="1">
      <alignment vertical="center"/>
    </xf>
    <xf numFmtId="0" fontId="4" fillId="4" borderId="1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5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8" fillId="6" borderId="0" xfId="0" applyFont="1" applyFill="1" applyAlignment="1">
      <alignment horizontal="left" vertical="center"/>
    </xf>
    <xf numFmtId="0" fontId="9" fillId="6" borderId="0" xfId="0" applyFont="1" applyFill="1" applyAlignment="1"/>
    <xf numFmtId="9" fontId="0" fillId="0" borderId="0" xfId="0" applyNumberFormat="1">
      <alignment vertical="center"/>
    </xf>
    <xf numFmtId="0" fontId="8" fillId="6" borderId="3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10" fontId="8" fillId="6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left" wrapText="1"/>
    </xf>
    <xf numFmtId="0" fontId="8" fillId="2" borderId="17" xfId="0" applyFont="1" applyFill="1" applyBorder="1" applyAlignment="1">
      <alignment horizontal="left" wrapText="1"/>
    </xf>
    <xf numFmtId="0" fontId="8" fillId="2" borderId="18" xfId="0" applyFont="1" applyFill="1" applyBorder="1" applyAlignment="1">
      <alignment horizontal="left" wrapText="1"/>
    </xf>
    <xf numFmtId="0" fontId="8" fillId="2" borderId="19" xfId="0" applyFont="1" applyFill="1" applyBorder="1" applyAlignment="1">
      <alignment horizontal="left" wrapText="1"/>
    </xf>
    <xf numFmtId="0" fontId="8" fillId="2" borderId="20" xfId="0" applyFont="1" applyFill="1" applyBorder="1" applyAlignment="1">
      <alignment horizontal="left" wrapText="1"/>
    </xf>
    <xf numFmtId="0" fontId="8" fillId="2" borderId="21" xfId="0" applyFont="1" applyFill="1" applyBorder="1" applyAlignment="1">
      <alignment horizontal="left" wrapText="1"/>
    </xf>
    <xf numFmtId="0" fontId="8" fillId="8" borderId="22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left" vertical="center"/>
    </xf>
    <xf numFmtId="0" fontId="4" fillId="6" borderId="17" xfId="0" quotePrefix="1" applyFont="1" applyFill="1" applyBorder="1" applyAlignment="1">
      <alignment horizontal="left" vertical="center"/>
    </xf>
    <xf numFmtId="0" fontId="4" fillId="6" borderId="18" xfId="0" quotePrefix="1" applyFont="1" applyFill="1" applyBorder="1" applyAlignment="1">
      <alignment horizontal="left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4" xfId="0" quotePrefix="1" applyFont="1" applyFill="1" applyBorder="1" applyAlignment="1">
      <alignment horizontal="left" vertical="center"/>
    </xf>
    <xf numFmtId="0" fontId="4" fillId="6" borderId="29" xfId="0" quotePrefix="1" applyFont="1" applyFill="1" applyBorder="1" applyAlignment="1">
      <alignment horizontal="left" vertical="center"/>
    </xf>
    <xf numFmtId="0" fontId="4" fillId="6" borderId="27" xfId="0" quotePrefix="1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/>
    </xf>
    <xf numFmtId="0" fontId="4" fillId="6" borderId="2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3"/>
  <sheetViews>
    <sheetView topLeftCell="A10" workbookViewId="0">
      <selection activeCell="L23" sqref="L23"/>
    </sheetView>
  </sheetViews>
  <sheetFormatPr defaultRowHeight="12" x14ac:dyDescent="0.15"/>
  <cols>
    <col min="1" max="1" width="9" style="31"/>
    <col min="2" max="2" width="13" style="33" customWidth="1"/>
    <col min="3" max="3" width="21.5" style="31" customWidth="1"/>
    <col min="4" max="4" width="7.125" style="31" customWidth="1"/>
    <col min="5" max="9" width="4.875" style="31" customWidth="1"/>
    <col min="10" max="10" width="4" style="31" customWidth="1"/>
    <col min="11" max="11" width="9" style="31"/>
    <col min="12" max="12" width="25" style="31" customWidth="1"/>
    <col min="13" max="13" width="54.875" style="31" customWidth="1"/>
    <col min="14" max="258" width="9" style="31"/>
    <col min="259" max="259" width="12.5" style="31" customWidth="1"/>
    <col min="260" max="260" width="7.125" style="31" customWidth="1"/>
    <col min="261" max="265" width="4.875" style="31" customWidth="1"/>
    <col min="266" max="266" width="4" style="31" customWidth="1"/>
    <col min="267" max="267" width="9" style="31"/>
    <col min="268" max="268" width="23.375" style="31" customWidth="1"/>
    <col min="269" max="514" width="9" style="31"/>
    <col min="515" max="515" width="12.5" style="31" customWidth="1"/>
    <col min="516" max="516" width="7.125" style="31" customWidth="1"/>
    <col min="517" max="521" width="4.875" style="31" customWidth="1"/>
    <col min="522" max="522" width="4" style="31" customWidth="1"/>
    <col min="523" max="523" width="9" style="31"/>
    <col min="524" max="524" width="23.375" style="31" customWidth="1"/>
    <col min="525" max="770" width="9" style="31"/>
    <col min="771" max="771" width="12.5" style="31" customWidth="1"/>
    <col min="772" max="772" width="7.125" style="31" customWidth="1"/>
    <col min="773" max="777" width="4.875" style="31" customWidth="1"/>
    <col min="778" max="778" width="4" style="31" customWidth="1"/>
    <col min="779" max="779" width="9" style="31"/>
    <col min="780" max="780" width="23.375" style="31" customWidth="1"/>
    <col min="781" max="1026" width="9" style="31"/>
    <col min="1027" max="1027" width="12.5" style="31" customWidth="1"/>
    <col min="1028" max="1028" width="7.125" style="31" customWidth="1"/>
    <col min="1029" max="1033" width="4.875" style="31" customWidth="1"/>
    <col min="1034" max="1034" width="4" style="31" customWidth="1"/>
    <col min="1035" max="1035" width="9" style="31"/>
    <col min="1036" max="1036" width="23.375" style="31" customWidth="1"/>
    <col min="1037" max="1282" width="9" style="31"/>
    <col min="1283" max="1283" width="12.5" style="31" customWidth="1"/>
    <col min="1284" max="1284" width="7.125" style="31" customWidth="1"/>
    <col min="1285" max="1289" width="4.875" style="31" customWidth="1"/>
    <col min="1290" max="1290" width="4" style="31" customWidth="1"/>
    <col min="1291" max="1291" width="9" style="31"/>
    <col min="1292" max="1292" width="23.375" style="31" customWidth="1"/>
    <col min="1293" max="1538" width="9" style="31"/>
    <col min="1539" max="1539" width="12.5" style="31" customWidth="1"/>
    <col min="1540" max="1540" width="7.125" style="31" customWidth="1"/>
    <col min="1541" max="1545" width="4.875" style="31" customWidth="1"/>
    <col min="1546" max="1546" width="4" style="31" customWidth="1"/>
    <col min="1547" max="1547" width="9" style="31"/>
    <col min="1548" max="1548" width="23.375" style="31" customWidth="1"/>
    <col min="1549" max="1794" width="9" style="31"/>
    <col min="1795" max="1795" width="12.5" style="31" customWidth="1"/>
    <col min="1796" max="1796" width="7.125" style="31" customWidth="1"/>
    <col min="1797" max="1801" width="4.875" style="31" customWidth="1"/>
    <col min="1802" max="1802" width="4" style="31" customWidth="1"/>
    <col min="1803" max="1803" width="9" style="31"/>
    <col min="1804" max="1804" width="23.375" style="31" customWidth="1"/>
    <col min="1805" max="2050" width="9" style="31"/>
    <col min="2051" max="2051" width="12.5" style="31" customWidth="1"/>
    <col min="2052" max="2052" width="7.125" style="31" customWidth="1"/>
    <col min="2053" max="2057" width="4.875" style="31" customWidth="1"/>
    <col min="2058" max="2058" width="4" style="31" customWidth="1"/>
    <col min="2059" max="2059" width="9" style="31"/>
    <col min="2060" max="2060" width="23.375" style="31" customWidth="1"/>
    <col min="2061" max="2306" width="9" style="31"/>
    <col min="2307" max="2307" width="12.5" style="31" customWidth="1"/>
    <col min="2308" max="2308" width="7.125" style="31" customWidth="1"/>
    <col min="2309" max="2313" width="4.875" style="31" customWidth="1"/>
    <col min="2314" max="2314" width="4" style="31" customWidth="1"/>
    <col min="2315" max="2315" width="9" style="31"/>
    <col min="2316" max="2316" width="23.375" style="31" customWidth="1"/>
    <col min="2317" max="2562" width="9" style="31"/>
    <col min="2563" max="2563" width="12.5" style="31" customWidth="1"/>
    <col min="2564" max="2564" width="7.125" style="31" customWidth="1"/>
    <col min="2565" max="2569" width="4.875" style="31" customWidth="1"/>
    <col min="2570" max="2570" width="4" style="31" customWidth="1"/>
    <col min="2571" max="2571" width="9" style="31"/>
    <col min="2572" max="2572" width="23.375" style="31" customWidth="1"/>
    <col min="2573" max="2818" width="9" style="31"/>
    <col min="2819" max="2819" width="12.5" style="31" customWidth="1"/>
    <col min="2820" max="2820" width="7.125" style="31" customWidth="1"/>
    <col min="2821" max="2825" width="4.875" style="31" customWidth="1"/>
    <col min="2826" max="2826" width="4" style="31" customWidth="1"/>
    <col min="2827" max="2827" width="9" style="31"/>
    <col min="2828" max="2828" width="23.375" style="31" customWidth="1"/>
    <col min="2829" max="3074" width="9" style="31"/>
    <col min="3075" max="3075" width="12.5" style="31" customWidth="1"/>
    <col min="3076" max="3076" width="7.125" style="31" customWidth="1"/>
    <col min="3077" max="3081" width="4.875" style="31" customWidth="1"/>
    <col min="3082" max="3082" width="4" style="31" customWidth="1"/>
    <col min="3083" max="3083" width="9" style="31"/>
    <col min="3084" max="3084" width="23.375" style="31" customWidth="1"/>
    <col min="3085" max="3330" width="9" style="31"/>
    <col min="3331" max="3331" width="12.5" style="31" customWidth="1"/>
    <col min="3332" max="3332" width="7.125" style="31" customWidth="1"/>
    <col min="3333" max="3337" width="4.875" style="31" customWidth="1"/>
    <col min="3338" max="3338" width="4" style="31" customWidth="1"/>
    <col min="3339" max="3339" width="9" style="31"/>
    <col min="3340" max="3340" width="23.375" style="31" customWidth="1"/>
    <col min="3341" max="3586" width="9" style="31"/>
    <col min="3587" max="3587" width="12.5" style="31" customWidth="1"/>
    <col min="3588" max="3588" width="7.125" style="31" customWidth="1"/>
    <col min="3589" max="3593" width="4.875" style="31" customWidth="1"/>
    <col min="3594" max="3594" width="4" style="31" customWidth="1"/>
    <col min="3595" max="3595" width="9" style="31"/>
    <col min="3596" max="3596" width="23.375" style="31" customWidth="1"/>
    <col min="3597" max="3842" width="9" style="31"/>
    <col min="3843" max="3843" width="12.5" style="31" customWidth="1"/>
    <col min="3844" max="3844" width="7.125" style="31" customWidth="1"/>
    <col min="3845" max="3849" width="4.875" style="31" customWidth="1"/>
    <col min="3850" max="3850" width="4" style="31" customWidth="1"/>
    <col min="3851" max="3851" width="9" style="31"/>
    <col min="3852" max="3852" width="23.375" style="31" customWidth="1"/>
    <col min="3853" max="4098" width="9" style="31"/>
    <col min="4099" max="4099" width="12.5" style="31" customWidth="1"/>
    <col min="4100" max="4100" width="7.125" style="31" customWidth="1"/>
    <col min="4101" max="4105" width="4.875" style="31" customWidth="1"/>
    <col min="4106" max="4106" width="4" style="31" customWidth="1"/>
    <col min="4107" max="4107" width="9" style="31"/>
    <col min="4108" max="4108" width="23.375" style="31" customWidth="1"/>
    <col min="4109" max="4354" width="9" style="31"/>
    <col min="4355" max="4355" width="12.5" style="31" customWidth="1"/>
    <col min="4356" max="4356" width="7.125" style="31" customWidth="1"/>
    <col min="4357" max="4361" width="4.875" style="31" customWidth="1"/>
    <col min="4362" max="4362" width="4" style="31" customWidth="1"/>
    <col min="4363" max="4363" width="9" style="31"/>
    <col min="4364" max="4364" width="23.375" style="31" customWidth="1"/>
    <col min="4365" max="4610" width="9" style="31"/>
    <col min="4611" max="4611" width="12.5" style="31" customWidth="1"/>
    <col min="4612" max="4612" width="7.125" style="31" customWidth="1"/>
    <col min="4613" max="4617" width="4.875" style="31" customWidth="1"/>
    <col min="4618" max="4618" width="4" style="31" customWidth="1"/>
    <col min="4619" max="4619" width="9" style="31"/>
    <col min="4620" max="4620" width="23.375" style="31" customWidth="1"/>
    <col min="4621" max="4866" width="9" style="31"/>
    <col min="4867" max="4867" width="12.5" style="31" customWidth="1"/>
    <col min="4868" max="4868" width="7.125" style="31" customWidth="1"/>
    <col min="4869" max="4873" width="4.875" style="31" customWidth="1"/>
    <col min="4874" max="4874" width="4" style="31" customWidth="1"/>
    <col min="4875" max="4875" width="9" style="31"/>
    <col min="4876" max="4876" width="23.375" style="31" customWidth="1"/>
    <col min="4877" max="5122" width="9" style="31"/>
    <col min="5123" max="5123" width="12.5" style="31" customWidth="1"/>
    <col min="5124" max="5124" width="7.125" style="31" customWidth="1"/>
    <col min="5125" max="5129" width="4.875" style="31" customWidth="1"/>
    <col min="5130" max="5130" width="4" style="31" customWidth="1"/>
    <col min="5131" max="5131" width="9" style="31"/>
    <col min="5132" max="5132" width="23.375" style="31" customWidth="1"/>
    <col min="5133" max="5378" width="9" style="31"/>
    <col min="5379" max="5379" width="12.5" style="31" customWidth="1"/>
    <col min="5380" max="5380" width="7.125" style="31" customWidth="1"/>
    <col min="5381" max="5385" width="4.875" style="31" customWidth="1"/>
    <col min="5386" max="5386" width="4" style="31" customWidth="1"/>
    <col min="5387" max="5387" width="9" style="31"/>
    <col min="5388" max="5388" width="23.375" style="31" customWidth="1"/>
    <col min="5389" max="5634" width="9" style="31"/>
    <col min="5635" max="5635" width="12.5" style="31" customWidth="1"/>
    <col min="5636" max="5636" width="7.125" style="31" customWidth="1"/>
    <col min="5637" max="5641" width="4.875" style="31" customWidth="1"/>
    <col min="5642" max="5642" width="4" style="31" customWidth="1"/>
    <col min="5643" max="5643" width="9" style="31"/>
    <col min="5644" max="5644" width="23.375" style="31" customWidth="1"/>
    <col min="5645" max="5890" width="9" style="31"/>
    <col min="5891" max="5891" width="12.5" style="31" customWidth="1"/>
    <col min="5892" max="5892" width="7.125" style="31" customWidth="1"/>
    <col min="5893" max="5897" width="4.875" style="31" customWidth="1"/>
    <col min="5898" max="5898" width="4" style="31" customWidth="1"/>
    <col min="5899" max="5899" width="9" style="31"/>
    <col min="5900" max="5900" width="23.375" style="31" customWidth="1"/>
    <col min="5901" max="6146" width="9" style="31"/>
    <col min="6147" max="6147" width="12.5" style="31" customWidth="1"/>
    <col min="6148" max="6148" width="7.125" style="31" customWidth="1"/>
    <col min="6149" max="6153" width="4.875" style="31" customWidth="1"/>
    <col min="6154" max="6154" width="4" style="31" customWidth="1"/>
    <col min="6155" max="6155" width="9" style="31"/>
    <col min="6156" max="6156" width="23.375" style="31" customWidth="1"/>
    <col min="6157" max="6402" width="9" style="31"/>
    <col min="6403" max="6403" width="12.5" style="31" customWidth="1"/>
    <col min="6404" max="6404" width="7.125" style="31" customWidth="1"/>
    <col min="6405" max="6409" width="4.875" style="31" customWidth="1"/>
    <col min="6410" max="6410" width="4" style="31" customWidth="1"/>
    <col min="6411" max="6411" width="9" style="31"/>
    <col min="6412" max="6412" width="23.375" style="31" customWidth="1"/>
    <col min="6413" max="6658" width="9" style="31"/>
    <col min="6659" max="6659" width="12.5" style="31" customWidth="1"/>
    <col min="6660" max="6660" width="7.125" style="31" customWidth="1"/>
    <col min="6661" max="6665" width="4.875" style="31" customWidth="1"/>
    <col min="6666" max="6666" width="4" style="31" customWidth="1"/>
    <col min="6667" max="6667" width="9" style="31"/>
    <col min="6668" max="6668" width="23.375" style="31" customWidth="1"/>
    <col min="6669" max="6914" width="9" style="31"/>
    <col min="6915" max="6915" width="12.5" style="31" customWidth="1"/>
    <col min="6916" max="6916" width="7.125" style="31" customWidth="1"/>
    <col min="6917" max="6921" width="4.875" style="31" customWidth="1"/>
    <col min="6922" max="6922" width="4" style="31" customWidth="1"/>
    <col min="6923" max="6923" width="9" style="31"/>
    <col min="6924" max="6924" width="23.375" style="31" customWidth="1"/>
    <col min="6925" max="7170" width="9" style="31"/>
    <col min="7171" max="7171" width="12.5" style="31" customWidth="1"/>
    <col min="7172" max="7172" width="7.125" style="31" customWidth="1"/>
    <col min="7173" max="7177" width="4.875" style="31" customWidth="1"/>
    <col min="7178" max="7178" width="4" style="31" customWidth="1"/>
    <col min="7179" max="7179" width="9" style="31"/>
    <col min="7180" max="7180" width="23.375" style="31" customWidth="1"/>
    <col min="7181" max="7426" width="9" style="31"/>
    <col min="7427" max="7427" width="12.5" style="31" customWidth="1"/>
    <col min="7428" max="7428" width="7.125" style="31" customWidth="1"/>
    <col min="7429" max="7433" width="4.875" style="31" customWidth="1"/>
    <col min="7434" max="7434" width="4" style="31" customWidth="1"/>
    <col min="7435" max="7435" width="9" style="31"/>
    <col min="7436" max="7436" width="23.375" style="31" customWidth="1"/>
    <col min="7437" max="7682" width="9" style="31"/>
    <col min="7683" max="7683" width="12.5" style="31" customWidth="1"/>
    <col min="7684" max="7684" width="7.125" style="31" customWidth="1"/>
    <col min="7685" max="7689" width="4.875" style="31" customWidth="1"/>
    <col min="7690" max="7690" width="4" style="31" customWidth="1"/>
    <col min="7691" max="7691" width="9" style="31"/>
    <col min="7692" max="7692" width="23.375" style="31" customWidth="1"/>
    <col min="7693" max="7938" width="9" style="31"/>
    <col min="7939" max="7939" width="12.5" style="31" customWidth="1"/>
    <col min="7940" max="7940" width="7.125" style="31" customWidth="1"/>
    <col min="7941" max="7945" width="4.875" style="31" customWidth="1"/>
    <col min="7946" max="7946" width="4" style="31" customWidth="1"/>
    <col min="7947" max="7947" width="9" style="31"/>
    <col min="7948" max="7948" width="23.375" style="31" customWidth="1"/>
    <col min="7949" max="8194" width="9" style="31"/>
    <col min="8195" max="8195" width="12.5" style="31" customWidth="1"/>
    <col min="8196" max="8196" width="7.125" style="31" customWidth="1"/>
    <col min="8197" max="8201" width="4.875" style="31" customWidth="1"/>
    <col min="8202" max="8202" width="4" style="31" customWidth="1"/>
    <col min="8203" max="8203" width="9" style="31"/>
    <col min="8204" max="8204" width="23.375" style="31" customWidth="1"/>
    <col min="8205" max="8450" width="9" style="31"/>
    <col min="8451" max="8451" width="12.5" style="31" customWidth="1"/>
    <col min="8452" max="8452" width="7.125" style="31" customWidth="1"/>
    <col min="8453" max="8457" width="4.875" style="31" customWidth="1"/>
    <col min="8458" max="8458" width="4" style="31" customWidth="1"/>
    <col min="8459" max="8459" width="9" style="31"/>
    <col min="8460" max="8460" width="23.375" style="31" customWidth="1"/>
    <col min="8461" max="8706" width="9" style="31"/>
    <col min="8707" max="8707" width="12.5" style="31" customWidth="1"/>
    <col min="8708" max="8708" width="7.125" style="31" customWidth="1"/>
    <col min="8709" max="8713" width="4.875" style="31" customWidth="1"/>
    <col min="8714" max="8714" width="4" style="31" customWidth="1"/>
    <col min="8715" max="8715" width="9" style="31"/>
    <col min="8716" max="8716" width="23.375" style="31" customWidth="1"/>
    <col min="8717" max="8962" width="9" style="31"/>
    <col min="8963" max="8963" width="12.5" style="31" customWidth="1"/>
    <col min="8964" max="8964" width="7.125" style="31" customWidth="1"/>
    <col min="8965" max="8969" width="4.875" style="31" customWidth="1"/>
    <col min="8970" max="8970" width="4" style="31" customWidth="1"/>
    <col min="8971" max="8971" width="9" style="31"/>
    <col min="8972" max="8972" width="23.375" style="31" customWidth="1"/>
    <col min="8973" max="9218" width="9" style="31"/>
    <col min="9219" max="9219" width="12.5" style="31" customWidth="1"/>
    <col min="9220" max="9220" width="7.125" style="31" customWidth="1"/>
    <col min="9221" max="9225" width="4.875" style="31" customWidth="1"/>
    <col min="9226" max="9226" width="4" style="31" customWidth="1"/>
    <col min="9227" max="9227" width="9" style="31"/>
    <col min="9228" max="9228" width="23.375" style="31" customWidth="1"/>
    <col min="9229" max="9474" width="9" style="31"/>
    <col min="9475" max="9475" width="12.5" style="31" customWidth="1"/>
    <col min="9476" max="9476" width="7.125" style="31" customWidth="1"/>
    <col min="9477" max="9481" width="4.875" style="31" customWidth="1"/>
    <col min="9482" max="9482" width="4" style="31" customWidth="1"/>
    <col min="9483" max="9483" width="9" style="31"/>
    <col min="9484" max="9484" width="23.375" style="31" customWidth="1"/>
    <col min="9485" max="9730" width="9" style="31"/>
    <col min="9731" max="9731" width="12.5" style="31" customWidth="1"/>
    <col min="9732" max="9732" width="7.125" style="31" customWidth="1"/>
    <col min="9733" max="9737" width="4.875" style="31" customWidth="1"/>
    <col min="9738" max="9738" width="4" style="31" customWidth="1"/>
    <col min="9739" max="9739" width="9" style="31"/>
    <col min="9740" max="9740" width="23.375" style="31" customWidth="1"/>
    <col min="9741" max="9986" width="9" style="31"/>
    <col min="9987" max="9987" width="12.5" style="31" customWidth="1"/>
    <col min="9988" max="9988" width="7.125" style="31" customWidth="1"/>
    <col min="9989" max="9993" width="4.875" style="31" customWidth="1"/>
    <col min="9994" max="9994" width="4" style="31" customWidth="1"/>
    <col min="9995" max="9995" width="9" style="31"/>
    <col min="9996" max="9996" width="23.375" style="31" customWidth="1"/>
    <col min="9997" max="10242" width="9" style="31"/>
    <col min="10243" max="10243" width="12.5" style="31" customWidth="1"/>
    <col min="10244" max="10244" width="7.125" style="31" customWidth="1"/>
    <col min="10245" max="10249" width="4.875" style="31" customWidth="1"/>
    <col min="10250" max="10250" width="4" style="31" customWidth="1"/>
    <col min="10251" max="10251" width="9" style="31"/>
    <col min="10252" max="10252" width="23.375" style="31" customWidth="1"/>
    <col min="10253" max="10498" width="9" style="31"/>
    <col min="10499" max="10499" width="12.5" style="31" customWidth="1"/>
    <col min="10500" max="10500" width="7.125" style="31" customWidth="1"/>
    <col min="10501" max="10505" width="4.875" style="31" customWidth="1"/>
    <col min="10506" max="10506" width="4" style="31" customWidth="1"/>
    <col min="10507" max="10507" width="9" style="31"/>
    <col min="10508" max="10508" width="23.375" style="31" customWidth="1"/>
    <col min="10509" max="10754" width="9" style="31"/>
    <col min="10755" max="10755" width="12.5" style="31" customWidth="1"/>
    <col min="10756" max="10756" width="7.125" style="31" customWidth="1"/>
    <col min="10757" max="10761" width="4.875" style="31" customWidth="1"/>
    <col min="10762" max="10762" width="4" style="31" customWidth="1"/>
    <col min="10763" max="10763" width="9" style="31"/>
    <col min="10764" max="10764" width="23.375" style="31" customWidth="1"/>
    <col min="10765" max="11010" width="9" style="31"/>
    <col min="11011" max="11011" width="12.5" style="31" customWidth="1"/>
    <col min="11012" max="11012" width="7.125" style="31" customWidth="1"/>
    <col min="11013" max="11017" width="4.875" style="31" customWidth="1"/>
    <col min="11018" max="11018" width="4" style="31" customWidth="1"/>
    <col min="11019" max="11019" width="9" style="31"/>
    <col min="11020" max="11020" width="23.375" style="31" customWidth="1"/>
    <col min="11021" max="11266" width="9" style="31"/>
    <col min="11267" max="11267" width="12.5" style="31" customWidth="1"/>
    <col min="11268" max="11268" width="7.125" style="31" customWidth="1"/>
    <col min="11269" max="11273" width="4.875" style="31" customWidth="1"/>
    <col min="11274" max="11274" width="4" style="31" customWidth="1"/>
    <col min="11275" max="11275" width="9" style="31"/>
    <col min="11276" max="11276" width="23.375" style="31" customWidth="1"/>
    <col min="11277" max="11522" width="9" style="31"/>
    <col min="11523" max="11523" width="12.5" style="31" customWidth="1"/>
    <col min="11524" max="11524" width="7.125" style="31" customWidth="1"/>
    <col min="11525" max="11529" width="4.875" style="31" customWidth="1"/>
    <col min="11530" max="11530" width="4" style="31" customWidth="1"/>
    <col min="11531" max="11531" width="9" style="31"/>
    <col min="11532" max="11532" width="23.375" style="31" customWidth="1"/>
    <col min="11533" max="11778" width="9" style="31"/>
    <col min="11779" max="11779" width="12.5" style="31" customWidth="1"/>
    <col min="11780" max="11780" width="7.125" style="31" customWidth="1"/>
    <col min="11781" max="11785" width="4.875" style="31" customWidth="1"/>
    <col min="11786" max="11786" width="4" style="31" customWidth="1"/>
    <col min="11787" max="11787" width="9" style="31"/>
    <col min="11788" max="11788" width="23.375" style="31" customWidth="1"/>
    <col min="11789" max="12034" width="9" style="31"/>
    <col min="12035" max="12035" width="12.5" style="31" customWidth="1"/>
    <col min="12036" max="12036" width="7.125" style="31" customWidth="1"/>
    <col min="12037" max="12041" width="4.875" style="31" customWidth="1"/>
    <col min="12042" max="12042" width="4" style="31" customWidth="1"/>
    <col min="12043" max="12043" width="9" style="31"/>
    <col min="12044" max="12044" width="23.375" style="31" customWidth="1"/>
    <col min="12045" max="12290" width="9" style="31"/>
    <col min="12291" max="12291" width="12.5" style="31" customWidth="1"/>
    <col min="12292" max="12292" width="7.125" style="31" customWidth="1"/>
    <col min="12293" max="12297" width="4.875" style="31" customWidth="1"/>
    <col min="12298" max="12298" width="4" style="31" customWidth="1"/>
    <col min="12299" max="12299" width="9" style="31"/>
    <col min="12300" max="12300" width="23.375" style="31" customWidth="1"/>
    <col min="12301" max="12546" width="9" style="31"/>
    <col min="12547" max="12547" width="12.5" style="31" customWidth="1"/>
    <col min="12548" max="12548" width="7.125" style="31" customWidth="1"/>
    <col min="12549" max="12553" width="4.875" style="31" customWidth="1"/>
    <col min="12554" max="12554" width="4" style="31" customWidth="1"/>
    <col min="12555" max="12555" width="9" style="31"/>
    <col min="12556" max="12556" width="23.375" style="31" customWidth="1"/>
    <col min="12557" max="12802" width="9" style="31"/>
    <col min="12803" max="12803" width="12.5" style="31" customWidth="1"/>
    <col min="12804" max="12804" width="7.125" style="31" customWidth="1"/>
    <col min="12805" max="12809" width="4.875" style="31" customWidth="1"/>
    <col min="12810" max="12810" width="4" style="31" customWidth="1"/>
    <col min="12811" max="12811" width="9" style="31"/>
    <col min="12812" max="12812" width="23.375" style="31" customWidth="1"/>
    <col min="12813" max="13058" width="9" style="31"/>
    <col min="13059" max="13059" width="12.5" style="31" customWidth="1"/>
    <col min="13060" max="13060" width="7.125" style="31" customWidth="1"/>
    <col min="13061" max="13065" width="4.875" style="31" customWidth="1"/>
    <col min="13066" max="13066" width="4" style="31" customWidth="1"/>
    <col min="13067" max="13067" width="9" style="31"/>
    <col min="13068" max="13068" width="23.375" style="31" customWidth="1"/>
    <col min="13069" max="13314" width="9" style="31"/>
    <col min="13315" max="13315" width="12.5" style="31" customWidth="1"/>
    <col min="13316" max="13316" width="7.125" style="31" customWidth="1"/>
    <col min="13317" max="13321" width="4.875" style="31" customWidth="1"/>
    <col min="13322" max="13322" width="4" style="31" customWidth="1"/>
    <col min="13323" max="13323" width="9" style="31"/>
    <col min="13324" max="13324" width="23.375" style="31" customWidth="1"/>
    <col min="13325" max="13570" width="9" style="31"/>
    <col min="13571" max="13571" width="12.5" style="31" customWidth="1"/>
    <col min="13572" max="13572" width="7.125" style="31" customWidth="1"/>
    <col min="13573" max="13577" width="4.875" style="31" customWidth="1"/>
    <col min="13578" max="13578" width="4" style="31" customWidth="1"/>
    <col min="13579" max="13579" width="9" style="31"/>
    <col min="13580" max="13580" width="23.375" style="31" customWidth="1"/>
    <col min="13581" max="13826" width="9" style="31"/>
    <col min="13827" max="13827" width="12.5" style="31" customWidth="1"/>
    <col min="13828" max="13828" width="7.125" style="31" customWidth="1"/>
    <col min="13829" max="13833" width="4.875" style="31" customWidth="1"/>
    <col min="13834" max="13834" width="4" style="31" customWidth="1"/>
    <col min="13835" max="13835" width="9" style="31"/>
    <col min="13836" max="13836" width="23.375" style="31" customWidth="1"/>
    <col min="13837" max="14082" width="9" style="31"/>
    <col min="14083" max="14083" width="12.5" style="31" customWidth="1"/>
    <col min="14084" max="14084" width="7.125" style="31" customWidth="1"/>
    <col min="14085" max="14089" width="4.875" style="31" customWidth="1"/>
    <col min="14090" max="14090" width="4" style="31" customWidth="1"/>
    <col min="14091" max="14091" width="9" style="31"/>
    <col min="14092" max="14092" width="23.375" style="31" customWidth="1"/>
    <col min="14093" max="14338" width="9" style="31"/>
    <col min="14339" max="14339" width="12.5" style="31" customWidth="1"/>
    <col min="14340" max="14340" width="7.125" style="31" customWidth="1"/>
    <col min="14341" max="14345" width="4.875" style="31" customWidth="1"/>
    <col min="14346" max="14346" width="4" style="31" customWidth="1"/>
    <col min="14347" max="14347" width="9" style="31"/>
    <col min="14348" max="14348" width="23.375" style="31" customWidth="1"/>
    <col min="14349" max="14594" width="9" style="31"/>
    <col min="14595" max="14595" width="12.5" style="31" customWidth="1"/>
    <col min="14596" max="14596" width="7.125" style="31" customWidth="1"/>
    <col min="14597" max="14601" width="4.875" style="31" customWidth="1"/>
    <col min="14602" max="14602" width="4" style="31" customWidth="1"/>
    <col min="14603" max="14603" width="9" style="31"/>
    <col min="14604" max="14604" width="23.375" style="31" customWidth="1"/>
    <col min="14605" max="14850" width="9" style="31"/>
    <col min="14851" max="14851" width="12.5" style="31" customWidth="1"/>
    <col min="14852" max="14852" width="7.125" style="31" customWidth="1"/>
    <col min="14853" max="14857" width="4.875" style="31" customWidth="1"/>
    <col min="14858" max="14858" width="4" style="31" customWidth="1"/>
    <col min="14859" max="14859" width="9" style="31"/>
    <col min="14860" max="14860" width="23.375" style="31" customWidth="1"/>
    <col min="14861" max="15106" width="9" style="31"/>
    <col min="15107" max="15107" width="12.5" style="31" customWidth="1"/>
    <col min="15108" max="15108" width="7.125" style="31" customWidth="1"/>
    <col min="15109" max="15113" width="4.875" style="31" customWidth="1"/>
    <col min="15114" max="15114" width="4" style="31" customWidth="1"/>
    <col min="15115" max="15115" width="9" style="31"/>
    <col min="15116" max="15116" width="23.375" style="31" customWidth="1"/>
    <col min="15117" max="15362" width="9" style="31"/>
    <col min="15363" max="15363" width="12.5" style="31" customWidth="1"/>
    <col min="15364" max="15364" width="7.125" style="31" customWidth="1"/>
    <col min="15365" max="15369" width="4.875" style="31" customWidth="1"/>
    <col min="15370" max="15370" width="4" style="31" customWidth="1"/>
    <col min="15371" max="15371" width="9" style="31"/>
    <col min="15372" max="15372" width="23.375" style="31" customWidth="1"/>
    <col min="15373" max="15618" width="9" style="31"/>
    <col min="15619" max="15619" width="12.5" style="31" customWidth="1"/>
    <col min="15620" max="15620" width="7.125" style="31" customWidth="1"/>
    <col min="15621" max="15625" width="4.875" style="31" customWidth="1"/>
    <col min="15626" max="15626" width="4" style="31" customWidth="1"/>
    <col min="15627" max="15627" width="9" style="31"/>
    <col min="15628" max="15628" width="23.375" style="31" customWidth="1"/>
    <col min="15629" max="15874" width="9" style="31"/>
    <col min="15875" max="15875" width="12.5" style="31" customWidth="1"/>
    <col min="15876" max="15876" width="7.125" style="31" customWidth="1"/>
    <col min="15877" max="15881" width="4.875" style="31" customWidth="1"/>
    <col min="15882" max="15882" width="4" style="31" customWidth="1"/>
    <col min="15883" max="15883" width="9" style="31"/>
    <col min="15884" max="15884" width="23.375" style="31" customWidth="1"/>
    <col min="15885" max="16130" width="9" style="31"/>
    <col min="16131" max="16131" width="12.5" style="31" customWidth="1"/>
    <col min="16132" max="16132" width="7.125" style="31" customWidth="1"/>
    <col min="16133" max="16137" width="4.875" style="31" customWidth="1"/>
    <col min="16138" max="16138" width="4" style="31" customWidth="1"/>
    <col min="16139" max="16139" width="9" style="31"/>
    <col min="16140" max="16140" width="23.375" style="31" customWidth="1"/>
    <col min="16141" max="16384" width="9" style="31"/>
  </cols>
  <sheetData>
    <row r="4" spans="2:13" ht="12.75" thickBot="1" x14ac:dyDescent="0.2">
      <c r="D4" s="31" t="s">
        <v>0</v>
      </c>
    </row>
    <row r="5" spans="2:13" ht="14.25" customHeight="1" x14ac:dyDescent="0.15">
      <c r="D5" s="32" t="s">
        <v>1</v>
      </c>
      <c r="E5" s="130" t="s">
        <v>101</v>
      </c>
      <c r="F5" s="131"/>
      <c r="G5" s="131"/>
      <c r="H5" s="131"/>
      <c r="I5" s="132"/>
      <c r="J5" s="138"/>
      <c r="K5" s="51" t="s">
        <v>2</v>
      </c>
      <c r="L5" s="52">
        <v>0.75</v>
      </c>
      <c r="M5" s="33" t="s">
        <v>3</v>
      </c>
    </row>
    <row r="6" spans="2:13" x14ac:dyDescent="0.15">
      <c r="C6" s="119" t="s">
        <v>102</v>
      </c>
      <c r="D6" s="34"/>
      <c r="E6" s="133"/>
      <c r="F6" s="134"/>
      <c r="G6" s="134"/>
      <c r="H6" s="134"/>
      <c r="I6" s="135"/>
      <c r="J6" s="139"/>
      <c r="K6" s="53" t="s">
        <v>4</v>
      </c>
      <c r="L6" s="54" t="s">
        <v>5</v>
      </c>
      <c r="M6" s="33" t="s">
        <v>425</v>
      </c>
    </row>
    <row r="7" spans="2:13" x14ac:dyDescent="0.15">
      <c r="B7" s="126" t="s">
        <v>100</v>
      </c>
      <c r="C7" s="119"/>
      <c r="D7" s="36" t="s">
        <v>6</v>
      </c>
      <c r="E7" s="37">
        <v>29</v>
      </c>
      <c r="F7" s="37">
        <v>28</v>
      </c>
      <c r="G7" s="37">
        <v>27</v>
      </c>
      <c r="H7" s="37">
        <v>26</v>
      </c>
      <c r="I7" s="37">
        <v>25</v>
      </c>
      <c r="J7" s="139"/>
      <c r="K7" s="141" t="s">
        <v>7</v>
      </c>
      <c r="L7" s="38" t="s">
        <v>8</v>
      </c>
      <c r="M7" s="33" t="s">
        <v>9</v>
      </c>
    </row>
    <row r="8" spans="2:13" x14ac:dyDescent="0.15">
      <c r="B8" s="127"/>
      <c r="C8" s="119"/>
      <c r="D8" s="34"/>
      <c r="E8" s="35"/>
      <c r="F8" s="35"/>
      <c r="G8" s="35"/>
      <c r="H8" s="35"/>
      <c r="I8" s="35"/>
      <c r="J8" s="139"/>
      <c r="K8" s="141"/>
      <c r="L8" s="38" t="s">
        <v>10</v>
      </c>
      <c r="M8" s="33" t="s">
        <v>11</v>
      </c>
    </row>
    <row r="9" spans="2:13" x14ac:dyDescent="0.15">
      <c r="B9" s="127"/>
      <c r="C9" s="119"/>
      <c r="D9" s="36" t="s">
        <v>12</v>
      </c>
      <c r="E9" s="37">
        <v>24</v>
      </c>
      <c r="F9" s="37">
        <v>23</v>
      </c>
      <c r="G9" s="37">
        <v>22</v>
      </c>
      <c r="H9" s="37">
        <v>21</v>
      </c>
      <c r="I9" s="37">
        <v>20</v>
      </c>
      <c r="J9" s="139"/>
      <c r="K9" s="39" t="s">
        <v>13</v>
      </c>
      <c r="L9" s="38" t="s">
        <v>14</v>
      </c>
      <c r="M9" s="33" t="s">
        <v>15</v>
      </c>
    </row>
    <row r="10" spans="2:13" x14ac:dyDescent="0.15">
      <c r="B10" s="127"/>
      <c r="C10" s="119"/>
      <c r="D10" s="34"/>
      <c r="E10" s="37"/>
      <c r="F10" s="37"/>
      <c r="G10" s="37"/>
      <c r="H10" s="37"/>
      <c r="I10" s="37"/>
      <c r="J10" s="139"/>
      <c r="K10" s="40" t="s">
        <v>16</v>
      </c>
      <c r="L10" s="41" t="s">
        <v>17</v>
      </c>
      <c r="M10" s="33" t="s">
        <v>18</v>
      </c>
    </row>
    <row r="11" spans="2:13" x14ac:dyDescent="0.15">
      <c r="B11" s="127"/>
      <c r="C11" s="119"/>
      <c r="D11" s="36" t="s">
        <v>19</v>
      </c>
      <c r="E11" s="37">
        <v>19</v>
      </c>
      <c r="F11" s="37">
        <v>18</v>
      </c>
      <c r="G11" s="37">
        <v>17</v>
      </c>
      <c r="H11" s="37">
        <v>16</v>
      </c>
      <c r="I11" s="37">
        <v>15</v>
      </c>
      <c r="J11" s="139"/>
      <c r="K11" s="55" t="s">
        <v>31</v>
      </c>
      <c r="L11" s="50">
        <v>7520</v>
      </c>
      <c r="M11" s="31" t="s">
        <v>33</v>
      </c>
    </row>
    <row r="12" spans="2:13" x14ac:dyDescent="0.15">
      <c r="B12" s="127"/>
      <c r="C12" s="119"/>
      <c r="D12" s="36"/>
      <c r="E12" s="37">
        <v>14</v>
      </c>
      <c r="F12" s="37">
        <v>13</v>
      </c>
      <c r="G12" s="37">
        <v>12</v>
      </c>
      <c r="H12" s="37">
        <v>11</v>
      </c>
      <c r="I12" s="37">
        <v>10</v>
      </c>
      <c r="J12" s="139"/>
      <c r="K12" s="49" t="s">
        <v>32</v>
      </c>
      <c r="L12" s="56" t="s">
        <v>107</v>
      </c>
      <c r="M12" s="31" t="s">
        <v>111</v>
      </c>
    </row>
    <row r="13" spans="2:13" x14ac:dyDescent="0.15">
      <c r="B13" s="127"/>
      <c r="C13" s="119"/>
      <c r="D13" s="36"/>
      <c r="E13" s="42">
        <v>9</v>
      </c>
      <c r="F13" s="42">
        <v>8</v>
      </c>
      <c r="G13" s="42">
        <v>7</v>
      </c>
      <c r="H13" s="42">
        <v>6</v>
      </c>
      <c r="I13" s="42">
        <v>5</v>
      </c>
      <c r="J13" s="139"/>
      <c r="K13" s="142" t="s">
        <v>20</v>
      </c>
      <c r="L13" s="56" t="s">
        <v>21</v>
      </c>
      <c r="M13" s="60" t="s">
        <v>22</v>
      </c>
    </row>
    <row r="14" spans="2:13" x14ac:dyDescent="0.15">
      <c r="B14" s="127"/>
      <c r="C14" s="119"/>
      <c r="D14" s="34"/>
      <c r="E14" s="42">
        <v>4</v>
      </c>
      <c r="F14" s="42">
        <v>3</v>
      </c>
      <c r="G14" s="42">
        <v>2</v>
      </c>
      <c r="H14" s="42">
        <v>1</v>
      </c>
      <c r="I14" s="42"/>
      <c r="J14" s="139"/>
      <c r="K14" s="143"/>
      <c r="L14" s="56" t="s">
        <v>23</v>
      </c>
      <c r="M14" s="60" t="s">
        <v>22</v>
      </c>
    </row>
    <row r="15" spans="2:13" x14ac:dyDescent="0.15">
      <c r="B15" s="128" t="s">
        <v>110</v>
      </c>
      <c r="C15" s="48" t="s">
        <v>24</v>
      </c>
      <c r="D15" s="120" t="s">
        <v>25</v>
      </c>
      <c r="E15" s="121"/>
      <c r="F15" s="122"/>
      <c r="G15" s="123" t="s">
        <v>26</v>
      </c>
      <c r="H15" s="124"/>
      <c r="I15" s="125"/>
      <c r="J15" s="139"/>
      <c r="K15" s="144"/>
      <c r="L15" s="56" t="s">
        <v>27</v>
      </c>
      <c r="M15" s="60" t="s">
        <v>22</v>
      </c>
    </row>
    <row r="16" spans="2:13" x14ac:dyDescent="0.15">
      <c r="B16" s="129"/>
      <c r="C16" s="43"/>
      <c r="D16" s="120" t="s">
        <v>96</v>
      </c>
      <c r="E16" s="121"/>
      <c r="F16" s="122"/>
      <c r="G16" s="123">
        <v>3548951</v>
      </c>
      <c r="H16" s="124"/>
      <c r="I16" s="125"/>
      <c r="J16" s="139"/>
      <c r="K16" s="57"/>
      <c r="L16" s="56"/>
      <c r="M16" s="60"/>
    </row>
    <row r="17" spans="2:13" ht="12.75" customHeight="1" x14ac:dyDescent="0.15">
      <c r="B17" s="33" t="s">
        <v>99</v>
      </c>
      <c r="D17" s="145" t="s">
        <v>379</v>
      </c>
      <c r="E17" s="146"/>
      <c r="F17" s="146"/>
      <c r="G17" s="146"/>
      <c r="H17" s="146"/>
      <c r="I17" s="147"/>
      <c r="J17" s="139"/>
      <c r="K17" s="142" t="s">
        <v>28</v>
      </c>
      <c r="L17" s="56" t="s">
        <v>29</v>
      </c>
      <c r="M17" s="60" t="s">
        <v>22</v>
      </c>
    </row>
    <row r="18" spans="2:13" ht="12.75" thickBot="1" x14ac:dyDescent="0.2">
      <c r="B18" s="33" t="s">
        <v>373</v>
      </c>
      <c r="D18" s="148"/>
      <c r="E18" s="149"/>
      <c r="F18" s="149"/>
      <c r="G18" s="149"/>
      <c r="H18" s="149"/>
      <c r="I18" s="150"/>
      <c r="J18" s="140"/>
      <c r="K18" s="151"/>
      <c r="L18" s="58" t="s">
        <v>30</v>
      </c>
      <c r="M18" s="60" t="s">
        <v>22</v>
      </c>
    </row>
    <row r="19" spans="2:13" x14ac:dyDescent="0.15">
      <c r="B19" s="33" t="s">
        <v>374</v>
      </c>
      <c r="D19" s="31" t="s">
        <v>378</v>
      </c>
    </row>
    <row r="20" spans="2:13" x14ac:dyDescent="0.15">
      <c r="B20" s="33" t="s">
        <v>375</v>
      </c>
      <c r="D20" s="31" t="s">
        <v>380</v>
      </c>
    </row>
    <row r="21" spans="2:13" x14ac:dyDescent="0.15">
      <c r="B21" s="33" t="s">
        <v>376</v>
      </c>
      <c r="D21" s="31" t="s">
        <v>381</v>
      </c>
    </row>
    <row r="22" spans="2:13" x14ac:dyDescent="0.15">
      <c r="C22" s="31" t="s">
        <v>377</v>
      </c>
      <c r="D22" s="31" t="s">
        <v>382</v>
      </c>
    </row>
    <row r="23" spans="2:13" x14ac:dyDescent="0.15">
      <c r="D23" s="31" t="s">
        <v>116</v>
      </c>
      <c r="G23" s="137">
        <f>338225/21465785</f>
        <v>1.5756470122103617E-2</v>
      </c>
      <c r="H23" s="137"/>
      <c r="I23" s="31" t="s">
        <v>117</v>
      </c>
    </row>
    <row r="24" spans="2:13" x14ac:dyDescent="0.15">
      <c r="D24" s="31" t="s">
        <v>118</v>
      </c>
      <c r="G24" s="137">
        <f>170710/21465785</f>
        <v>7.9526558194820268E-3</v>
      </c>
      <c r="H24" s="137"/>
      <c r="I24" s="31" t="s">
        <v>117</v>
      </c>
    </row>
    <row r="25" spans="2:13" x14ac:dyDescent="0.15">
      <c r="D25" s="31" t="s">
        <v>119</v>
      </c>
      <c r="G25" s="137">
        <f>75000/21465785</f>
        <v>3.4939323206675181E-3</v>
      </c>
      <c r="H25" s="137"/>
      <c r="I25" s="31" t="s">
        <v>117</v>
      </c>
    </row>
    <row r="27" spans="2:13" x14ac:dyDescent="0.15">
      <c r="D27" s="31" t="s">
        <v>156</v>
      </c>
      <c r="G27" s="136" t="s">
        <v>157</v>
      </c>
      <c r="H27" s="136"/>
      <c r="I27" s="136"/>
      <c r="J27" s="136"/>
      <c r="K27" s="136"/>
      <c r="L27" s="136"/>
      <c r="M27" s="136"/>
    </row>
    <row r="28" spans="2:13" x14ac:dyDescent="0.15">
      <c r="D28" s="31" t="s">
        <v>158</v>
      </c>
      <c r="G28" s="116" t="s">
        <v>160</v>
      </c>
      <c r="H28" s="116"/>
      <c r="I28" s="116"/>
      <c r="J28" s="116"/>
      <c r="K28" s="116"/>
      <c r="L28" s="116"/>
      <c r="M28" s="116"/>
    </row>
    <row r="29" spans="2:13" x14ac:dyDescent="0.15">
      <c r="D29" s="31" t="s">
        <v>159</v>
      </c>
      <c r="G29" s="116" t="s">
        <v>161</v>
      </c>
      <c r="H29" s="116"/>
      <c r="I29" s="116"/>
      <c r="J29" s="116"/>
      <c r="K29" s="116"/>
      <c r="L29" s="116"/>
      <c r="M29" s="116"/>
    </row>
    <row r="31" spans="2:13" x14ac:dyDescent="0.15">
      <c r="D31" s="117" t="s">
        <v>146</v>
      </c>
      <c r="E31" s="117"/>
      <c r="F31" s="117" t="s">
        <v>147</v>
      </c>
      <c r="G31" s="117"/>
      <c r="H31" s="117"/>
      <c r="I31" s="117"/>
      <c r="J31" s="117"/>
      <c r="K31" s="117"/>
      <c r="L31" s="117"/>
    </row>
    <row r="32" spans="2:13" x14ac:dyDescent="0.15">
      <c r="D32" s="117" t="s">
        <v>383</v>
      </c>
      <c r="E32" s="117"/>
      <c r="F32" s="117" t="s">
        <v>148</v>
      </c>
      <c r="G32" s="117"/>
      <c r="H32" s="117"/>
      <c r="I32" s="117"/>
      <c r="J32" s="117"/>
      <c r="K32" s="117"/>
      <c r="L32" s="117"/>
    </row>
    <row r="33" spans="4:12" x14ac:dyDescent="0.15">
      <c r="D33" s="117"/>
      <c r="E33" s="117"/>
      <c r="F33" s="117" t="s">
        <v>149</v>
      </c>
      <c r="G33" s="117"/>
      <c r="H33" s="117" t="s">
        <v>152</v>
      </c>
      <c r="I33" s="117"/>
      <c r="J33" s="117"/>
      <c r="K33" s="117"/>
      <c r="L33" s="117"/>
    </row>
    <row r="34" spans="4:12" x14ac:dyDescent="0.15">
      <c r="D34" s="117"/>
      <c r="E34" s="117"/>
      <c r="F34" s="117"/>
      <c r="G34" s="117"/>
      <c r="H34" s="117" t="s">
        <v>150</v>
      </c>
      <c r="I34" s="117"/>
      <c r="J34" s="117"/>
      <c r="K34" s="117"/>
      <c r="L34" s="117"/>
    </row>
    <row r="35" spans="4:12" x14ac:dyDescent="0.15">
      <c r="D35" s="117"/>
      <c r="E35" s="117"/>
      <c r="F35" s="117"/>
      <c r="G35" s="117"/>
      <c r="H35" s="117" t="s">
        <v>151</v>
      </c>
      <c r="I35" s="117"/>
      <c r="J35" s="117"/>
      <c r="K35" s="117"/>
      <c r="L35" s="117"/>
    </row>
    <row r="36" spans="4:12" x14ac:dyDescent="0.15">
      <c r="D36" s="117"/>
      <c r="E36" s="117"/>
      <c r="F36" s="117"/>
      <c r="G36" s="117"/>
      <c r="H36" s="117" t="s">
        <v>155</v>
      </c>
      <c r="I36" s="117"/>
      <c r="J36" s="117"/>
      <c r="K36" s="117"/>
      <c r="L36" s="117"/>
    </row>
    <row r="37" spans="4:12" x14ac:dyDescent="0.15">
      <c r="D37" s="117"/>
      <c r="E37" s="117"/>
      <c r="F37" s="117"/>
      <c r="G37" s="117"/>
      <c r="H37" s="117" t="s">
        <v>153</v>
      </c>
      <c r="I37" s="117"/>
      <c r="J37" s="117"/>
      <c r="K37" s="117"/>
      <c r="L37" s="117"/>
    </row>
    <row r="38" spans="4:12" x14ac:dyDescent="0.15">
      <c r="D38" s="117"/>
      <c r="E38" s="117"/>
      <c r="F38" s="117"/>
      <c r="G38" s="117"/>
      <c r="H38" s="117" t="s">
        <v>154</v>
      </c>
      <c r="I38" s="117"/>
      <c r="J38" s="117"/>
      <c r="K38" s="117"/>
      <c r="L38" s="117"/>
    </row>
    <row r="39" spans="4:12" x14ac:dyDescent="0.15">
      <c r="D39" s="117"/>
      <c r="E39" s="117"/>
      <c r="F39" s="117"/>
      <c r="G39" s="117"/>
      <c r="H39" s="117" t="s">
        <v>162</v>
      </c>
      <c r="I39" s="117"/>
      <c r="J39" s="117"/>
      <c r="K39" s="117"/>
      <c r="L39" s="117"/>
    </row>
    <row r="40" spans="4:12" x14ac:dyDescent="0.15">
      <c r="D40" s="117"/>
      <c r="E40" s="117"/>
      <c r="F40" s="117"/>
      <c r="G40" s="117"/>
      <c r="H40" s="117" t="s">
        <v>163</v>
      </c>
      <c r="I40" s="117"/>
      <c r="J40" s="117"/>
      <c r="K40" s="117"/>
      <c r="L40" s="117"/>
    </row>
    <row r="41" spans="4:12" x14ac:dyDescent="0.15">
      <c r="D41" s="117"/>
      <c r="E41" s="117"/>
      <c r="F41" s="117"/>
      <c r="G41" s="117"/>
      <c r="H41" s="117" t="s">
        <v>164</v>
      </c>
      <c r="I41" s="117"/>
      <c r="J41" s="117"/>
      <c r="K41" s="117"/>
      <c r="L41" s="117"/>
    </row>
    <row r="42" spans="4:12" x14ac:dyDescent="0.15">
      <c r="D42" s="117"/>
      <c r="E42" s="117"/>
      <c r="F42" s="117"/>
      <c r="G42" s="117"/>
      <c r="H42" s="117" t="s">
        <v>424</v>
      </c>
      <c r="I42" s="117"/>
      <c r="J42" s="117"/>
      <c r="K42" s="117"/>
      <c r="L42" s="117"/>
    </row>
    <row r="43" spans="4:12" x14ac:dyDescent="0.15">
      <c r="D43" s="117"/>
      <c r="E43" s="117"/>
      <c r="F43" s="117"/>
      <c r="G43" s="117"/>
      <c r="H43" s="117" t="s">
        <v>165</v>
      </c>
      <c r="I43" s="117"/>
      <c r="J43" s="117"/>
      <c r="K43" s="117"/>
      <c r="L43" s="117"/>
    </row>
  </sheetData>
  <mergeCells count="17">
    <mergeCell ref="G27:M27"/>
    <mergeCell ref="G23:H23"/>
    <mergeCell ref="G24:H24"/>
    <mergeCell ref="G25:H25"/>
    <mergeCell ref="J5:J18"/>
    <mergeCell ref="K7:K8"/>
    <mergeCell ref="K13:K15"/>
    <mergeCell ref="D17:I18"/>
    <mergeCell ref="K17:K18"/>
    <mergeCell ref="C6:C14"/>
    <mergeCell ref="D16:F16"/>
    <mergeCell ref="G16:I16"/>
    <mergeCell ref="B7:B14"/>
    <mergeCell ref="B15:B16"/>
    <mergeCell ref="E5:I6"/>
    <mergeCell ref="D15:F15"/>
    <mergeCell ref="G15:I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10" sqref="G10"/>
    </sheetView>
  </sheetViews>
  <sheetFormatPr defaultRowHeight="14.25" x14ac:dyDescent="0.2"/>
  <sheetData>
    <row r="1" spans="1:4" x14ac:dyDescent="0.2">
      <c r="B1" t="s">
        <v>427</v>
      </c>
      <c r="C1" t="s">
        <v>428</v>
      </c>
      <c r="D1" t="s">
        <v>429</v>
      </c>
    </row>
    <row r="2" spans="1:4" x14ac:dyDescent="0.2">
      <c r="A2" t="s">
        <v>426</v>
      </c>
      <c r="B2">
        <v>600</v>
      </c>
      <c r="C2">
        <f>600*1.3</f>
        <v>780</v>
      </c>
      <c r="D2" s="118">
        <v>1.3</v>
      </c>
    </row>
    <row r="4" spans="1:4" x14ac:dyDescent="0.2">
      <c r="B4" t="s">
        <v>430</v>
      </c>
      <c r="C4" t="s">
        <v>431</v>
      </c>
      <c r="D4" t="s">
        <v>432</v>
      </c>
    </row>
    <row r="5" spans="1:4" x14ac:dyDescent="0.2">
      <c r="B5" s="118">
        <v>0.1</v>
      </c>
      <c r="C5" s="118">
        <v>0.2</v>
      </c>
      <c r="D5" t="s">
        <v>433</v>
      </c>
    </row>
    <row r="6" spans="1:4" x14ac:dyDescent="0.2">
      <c r="B6" s="1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workbookViewId="0">
      <selection activeCell="D45" sqref="D45"/>
    </sheetView>
  </sheetViews>
  <sheetFormatPr defaultRowHeight="16.5" x14ac:dyDescent="0.2"/>
  <cols>
    <col min="1" max="1" width="2.875" style="1" customWidth="1"/>
    <col min="2" max="2" width="9.125" style="6" customWidth="1"/>
    <col min="3" max="4" width="13.375" style="1" customWidth="1"/>
    <col min="5" max="5" width="13.875" style="1" customWidth="1"/>
    <col min="6" max="6" width="2.25" style="1" customWidth="1"/>
    <col min="7" max="7" width="11.375" style="6" customWidth="1"/>
    <col min="8" max="8" width="22" style="16" customWidth="1"/>
    <col min="9" max="9" width="14.875" style="6" customWidth="1"/>
    <col min="10" max="10" width="31.625" style="16" customWidth="1"/>
    <col min="11" max="11" width="9.625" style="1" customWidth="1"/>
    <col min="12" max="12" width="10.75" style="1" bestFit="1" customWidth="1"/>
    <col min="13" max="16384" width="9" style="1"/>
  </cols>
  <sheetData>
    <row r="2" spans="2:10" ht="20.25" x14ac:dyDescent="0.2">
      <c r="B2" s="152" t="s">
        <v>41</v>
      </c>
      <c r="C2" s="152"/>
      <c r="D2" s="152"/>
      <c r="E2" s="152"/>
      <c r="G2" s="152" t="s">
        <v>67</v>
      </c>
      <c r="H2" s="152"/>
      <c r="I2" s="152"/>
      <c r="J2" s="152"/>
    </row>
    <row r="3" spans="2:10" ht="33" x14ac:dyDescent="0.2">
      <c r="B3" s="2" t="s">
        <v>42</v>
      </c>
      <c r="C3" s="3" t="s">
        <v>43</v>
      </c>
      <c r="D3" s="3" t="s">
        <v>169</v>
      </c>
      <c r="E3" s="3" t="s">
        <v>95</v>
      </c>
      <c r="G3" s="159" t="s">
        <v>70</v>
      </c>
      <c r="H3" s="160"/>
      <c r="I3" s="160"/>
      <c r="J3" s="161"/>
    </row>
    <row r="4" spans="2:10" ht="16.5" customHeight="1" x14ac:dyDescent="0.2">
      <c r="B4" s="5">
        <v>1</v>
      </c>
      <c r="C4" s="4">
        <v>180</v>
      </c>
      <c r="D4" s="68">
        <v>0</v>
      </c>
      <c r="E4" s="11"/>
      <c r="G4" s="13" t="s">
        <v>45</v>
      </c>
      <c r="H4" s="157" t="s">
        <v>51</v>
      </c>
      <c r="I4" s="157"/>
      <c r="J4" s="158"/>
    </row>
    <row r="5" spans="2:10" ht="16.5" customHeight="1" x14ac:dyDescent="0.2">
      <c r="B5" s="5">
        <v>2</v>
      </c>
      <c r="C5" s="4">
        <v>240</v>
      </c>
      <c r="D5" s="68">
        <f>C4+D4</f>
        <v>180</v>
      </c>
      <c r="E5" s="11"/>
      <c r="G5" s="14" t="s">
        <v>46</v>
      </c>
      <c r="H5" s="156" t="s">
        <v>50</v>
      </c>
      <c r="I5" s="156"/>
      <c r="J5" s="156"/>
    </row>
    <row r="6" spans="2:10" ht="16.5" customHeight="1" x14ac:dyDescent="0.2">
      <c r="B6" s="5">
        <v>3</v>
      </c>
      <c r="C6" s="4">
        <v>420</v>
      </c>
      <c r="D6" s="68">
        <f t="shared" ref="D6:D43" si="0">C5+D5</f>
        <v>420</v>
      </c>
      <c r="E6" s="11"/>
      <c r="G6" s="14" t="s">
        <v>46</v>
      </c>
      <c r="H6" s="156" t="s">
        <v>49</v>
      </c>
      <c r="I6" s="156"/>
      <c r="J6" s="156"/>
    </row>
    <row r="7" spans="2:10" ht="16.5" customHeight="1" x14ac:dyDescent="0.2">
      <c r="B7" s="5">
        <v>4</v>
      </c>
      <c r="C7" s="4">
        <v>630</v>
      </c>
      <c r="D7" s="68">
        <f t="shared" si="0"/>
        <v>840</v>
      </c>
      <c r="E7" s="11"/>
      <c r="G7" s="14" t="s">
        <v>46</v>
      </c>
      <c r="H7" s="156" t="s">
        <v>48</v>
      </c>
      <c r="I7" s="156"/>
      <c r="J7" s="156"/>
    </row>
    <row r="8" spans="2:10" ht="16.5" customHeight="1" x14ac:dyDescent="0.2">
      <c r="B8" s="5">
        <v>5</v>
      </c>
      <c r="C8" s="4">
        <v>1040</v>
      </c>
      <c r="D8" s="68">
        <f t="shared" si="0"/>
        <v>1470</v>
      </c>
      <c r="E8" s="11"/>
      <c r="G8" s="14" t="s">
        <v>46</v>
      </c>
      <c r="H8" s="156" t="s">
        <v>47</v>
      </c>
      <c r="I8" s="156"/>
      <c r="J8" s="156"/>
    </row>
    <row r="9" spans="2:10" ht="16.5" customHeight="1" x14ac:dyDescent="0.2">
      <c r="B9" s="5">
        <v>6</v>
      </c>
      <c r="C9" s="4">
        <v>1440</v>
      </c>
      <c r="D9" s="68">
        <f t="shared" si="0"/>
        <v>2510</v>
      </c>
      <c r="E9" s="11"/>
      <c r="G9" s="14" t="s">
        <v>46</v>
      </c>
      <c r="H9" s="156" t="s">
        <v>52</v>
      </c>
      <c r="I9" s="156"/>
      <c r="J9" s="156"/>
    </row>
    <row r="10" spans="2:10" ht="16.5" customHeight="1" x14ac:dyDescent="0.2">
      <c r="B10" s="5">
        <v>7</v>
      </c>
      <c r="C10" s="4">
        <v>2160</v>
      </c>
      <c r="D10" s="68">
        <f t="shared" si="0"/>
        <v>3950</v>
      </c>
      <c r="E10" s="11"/>
      <c r="G10" s="15" t="s">
        <v>142</v>
      </c>
      <c r="H10" s="165" t="s">
        <v>143</v>
      </c>
      <c r="I10" s="165"/>
      <c r="J10" s="166"/>
    </row>
    <row r="11" spans="2:10" ht="16.5" customHeight="1" x14ac:dyDescent="0.2">
      <c r="B11" s="5">
        <v>8</v>
      </c>
      <c r="C11" s="4">
        <v>2790</v>
      </c>
      <c r="D11" s="68">
        <f t="shared" si="0"/>
        <v>6110</v>
      </c>
      <c r="E11" s="11"/>
      <c r="G11" s="13" t="s">
        <v>53</v>
      </c>
      <c r="H11" s="157" t="s">
        <v>54</v>
      </c>
      <c r="I11" s="157"/>
      <c r="J11" s="158"/>
    </row>
    <row r="12" spans="2:10" ht="16.5" customHeight="1" x14ac:dyDescent="0.2">
      <c r="B12" s="5">
        <v>9</v>
      </c>
      <c r="C12" s="4">
        <v>3900</v>
      </c>
      <c r="D12" s="68">
        <f t="shared" si="0"/>
        <v>8900</v>
      </c>
      <c r="E12" s="11"/>
      <c r="G12" s="14" t="s">
        <v>46</v>
      </c>
      <c r="H12" s="164" t="s">
        <v>55</v>
      </c>
      <c r="I12" s="164"/>
      <c r="J12" s="164"/>
    </row>
    <row r="13" spans="2:10" ht="16.5" customHeight="1" x14ac:dyDescent="0.2">
      <c r="B13" s="5">
        <v>10</v>
      </c>
      <c r="C13" s="4">
        <v>4800</v>
      </c>
      <c r="D13" s="68">
        <f t="shared" si="0"/>
        <v>12800</v>
      </c>
      <c r="E13" s="11"/>
      <c r="G13" s="14" t="s">
        <v>46</v>
      </c>
      <c r="H13" s="164" t="s">
        <v>56</v>
      </c>
      <c r="I13" s="164"/>
      <c r="J13" s="164"/>
    </row>
    <row r="14" spans="2:10" ht="16.5" customHeight="1" x14ac:dyDescent="0.2">
      <c r="B14" s="5">
        <v>11</v>
      </c>
      <c r="C14" s="4">
        <v>6380</v>
      </c>
      <c r="D14" s="68">
        <f t="shared" si="0"/>
        <v>17600</v>
      </c>
      <c r="E14" s="11"/>
      <c r="G14" s="14" t="s">
        <v>46</v>
      </c>
      <c r="H14" s="164" t="s">
        <v>57</v>
      </c>
      <c r="I14" s="164"/>
      <c r="J14" s="164"/>
    </row>
    <row r="15" spans="2:10" ht="16.5" customHeight="1" x14ac:dyDescent="0.2">
      <c r="B15" s="5">
        <v>12</v>
      </c>
      <c r="C15" s="4">
        <v>7590</v>
      </c>
      <c r="D15" s="68">
        <f t="shared" si="0"/>
        <v>23980</v>
      </c>
      <c r="E15" s="11"/>
      <c r="G15" s="14" t="s">
        <v>46</v>
      </c>
      <c r="H15" s="164" t="s">
        <v>60</v>
      </c>
      <c r="I15" s="164"/>
      <c r="J15" s="164"/>
    </row>
    <row r="16" spans="2:10" ht="16.5" customHeight="1" x14ac:dyDescent="0.2">
      <c r="B16" s="5">
        <v>13</v>
      </c>
      <c r="C16" s="4">
        <v>9720</v>
      </c>
      <c r="D16" s="68">
        <f t="shared" si="0"/>
        <v>31570</v>
      </c>
      <c r="E16" s="11"/>
      <c r="G16" s="14" t="s">
        <v>46</v>
      </c>
      <c r="H16" s="162" t="s">
        <v>144</v>
      </c>
      <c r="I16" s="162"/>
      <c r="J16" s="163"/>
    </row>
    <row r="17" spans="2:13" ht="16.5" customHeight="1" x14ac:dyDescent="0.2">
      <c r="B17" s="5">
        <v>14</v>
      </c>
      <c r="C17" s="4">
        <v>11280</v>
      </c>
      <c r="D17" s="68">
        <f t="shared" si="0"/>
        <v>41290</v>
      </c>
      <c r="E17" s="11"/>
      <c r="G17" s="13" t="s">
        <v>58</v>
      </c>
      <c r="H17" s="157" t="s">
        <v>59</v>
      </c>
      <c r="I17" s="157"/>
      <c r="J17" s="158"/>
    </row>
    <row r="18" spans="2:13" ht="16.5" customHeight="1" x14ac:dyDescent="0.2">
      <c r="B18" s="5">
        <v>15</v>
      </c>
      <c r="C18" s="4">
        <v>14040</v>
      </c>
      <c r="D18" s="68">
        <f>C17+D17</f>
        <v>52570</v>
      </c>
      <c r="E18" s="11"/>
      <c r="G18" s="14" t="s">
        <v>46</v>
      </c>
      <c r="H18" s="164" t="s">
        <v>61</v>
      </c>
      <c r="I18" s="164"/>
      <c r="J18" s="164"/>
    </row>
    <row r="19" spans="2:13" ht="16.5" customHeight="1" x14ac:dyDescent="0.2">
      <c r="B19" s="5">
        <v>16</v>
      </c>
      <c r="C19" s="4">
        <v>15990</v>
      </c>
      <c r="D19" s="68">
        <f t="shared" si="0"/>
        <v>66610</v>
      </c>
      <c r="E19" s="11"/>
      <c r="G19" s="15" t="s">
        <v>46</v>
      </c>
      <c r="H19" s="162" t="s">
        <v>145</v>
      </c>
      <c r="I19" s="162"/>
      <c r="J19" s="163"/>
    </row>
    <row r="20" spans="2:13" ht="16.5" customHeight="1" x14ac:dyDescent="0.2">
      <c r="B20" s="5">
        <v>17</v>
      </c>
      <c r="C20" s="4">
        <v>19460</v>
      </c>
      <c r="D20" s="68">
        <f t="shared" si="0"/>
        <v>82600</v>
      </c>
      <c r="E20" s="11"/>
    </row>
    <row r="21" spans="2:13" ht="16.5" customHeight="1" x14ac:dyDescent="0.2">
      <c r="B21" s="5">
        <v>18</v>
      </c>
      <c r="C21" s="4">
        <v>21840</v>
      </c>
      <c r="D21" s="68">
        <f t="shared" si="0"/>
        <v>102060</v>
      </c>
      <c r="E21" s="11"/>
      <c r="G21" s="152" t="s">
        <v>68</v>
      </c>
      <c r="H21" s="152"/>
      <c r="I21" s="152"/>
      <c r="J21" s="152"/>
    </row>
    <row r="22" spans="2:13" ht="16.5" customHeight="1" x14ac:dyDescent="0.2">
      <c r="B22" s="5">
        <v>19</v>
      </c>
      <c r="C22" s="4">
        <v>26100</v>
      </c>
      <c r="D22" s="68">
        <f t="shared" si="0"/>
        <v>123900</v>
      </c>
      <c r="E22" s="12" t="s">
        <v>62</v>
      </c>
      <c r="G22" s="18" t="s">
        <v>72</v>
      </c>
      <c r="H22" s="17">
        <v>150000</v>
      </c>
      <c r="I22" s="153" t="s">
        <v>112</v>
      </c>
      <c r="J22" s="28" t="s">
        <v>115</v>
      </c>
      <c r="K22" s="46">
        <f>SUM(H22)/2</f>
        <v>75000</v>
      </c>
    </row>
    <row r="23" spans="2:13" ht="16.5" customHeight="1" x14ac:dyDescent="0.2">
      <c r="B23" s="5">
        <v>20</v>
      </c>
      <c r="C23" s="7">
        <v>28950</v>
      </c>
      <c r="D23" s="68">
        <f t="shared" si="0"/>
        <v>150000</v>
      </c>
      <c r="E23" s="11"/>
      <c r="G23" s="6" t="s">
        <v>71</v>
      </c>
      <c r="H23" s="16">
        <v>191420</v>
      </c>
      <c r="I23" s="154"/>
      <c r="J23" s="30" t="s">
        <v>114</v>
      </c>
      <c r="K23" s="44">
        <f>SUM(H22+H23)/2</f>
        <v>170710</v>
      </c>
    </row>
    <row r="24" spans="2:13" x14ac:dyDescent="0.2">
      <c r="B24" s="5">
        <v>21</v>
      </c>
      <c r="C24" s="7">
        <v>34080</v>
      </c>
      <c r="D24" s="68">
        <f t="shared" si="0"/>
        <v>178950</v>
      </c>
      <c r="E24" s="11"/>
      <c r="G24" s="29" t="s">
        <v>69</v>
      </c>
      <c r="H24" s="30">
        <v>335030</v>
      </c>
      <c r="I24" s="155"/>
      <c r="J24" s="20" t="s">
        <v>113</v>
      </c>
      <c r="K24" s="45">
        <f>SUM(H24+H23+H22)/2</f>
        <v>338225</v>
      </c>
    </row>
    <row r="25" spans="2:13" x14ac:dyDescent="0.2">
      <c r="B25" s="5">
        <v>22</v>
      </c>
      <c r="C25" s="7">
        <v>37440</v>
      </c>
      <c r="D25" s="68">
        <f t="shared" si="0"/>
        <v>213030</v>
      </c>
      <c r="E25" s="11"/>
      <c r="G25" s="27" t="s">
        <v>74</v>
      </c>
      <c r="H25" s="28" t="s">
        <v>73</v>
      </c>
      <c r="I25" s="30" t="s">
        <v>105</v>
      </c>
      <c r="J25" s="21"/>
      <c r="K25" s="47" t="s">
        <v>97</v>
      </c>
      <c r="L25" s="21"/>
      <c r="M25" s="21"/>
    </row>
    <row r="26" spans="2:13" x14ac:dyDescent="0.3">
      <c r="B26" s="5">
        <v>23</v>
      </c>
      <c r="C26" s="7">
        <v>43520</v>
      </c>
      <c r="D26" s="68">
        <f t="shared" si="0"/>
        <v>250470</v>
      </c>
      <c r="E26" s="11"/>
      <c r="G26" s="23" t="s">
        <v>34</v>
      </c>
      <c r="H26" s="24">
        <v>1040</v>
      </c>
      <c r="I26" s="23">
        <f>H26*0.6</f>
        <v>624</v>
      </c>
      <c r="J26" s="21"/>
      <c r="K26" s="47" t="s">
        <v>98</v>
      </c>
      <c r="L26" s="21"/>
      <c r="M26" s="21"/>
    </row>
    <row r="27" spans="2:13" x14ac:dyDescent="0.3">
      <c r="B27" s="5">
        <v>24</v>
      </c>
      <c r="C27" s="7">
        <v>47430</v>
      </c>
      <c r="D27" s="68">
        <f t="shared" si="0"/>
        <v>293990</v>
      </c>
      <c r="E27" s="12" t="s">
        <v>66</v>
      </c>
      <c r="G27" s="23" t="s">
        <v>35</v>
      </c>
      <c r="H27" s="24">
        <v>1080</v>
      </c>
      <c r="I27" s="23">
        <f t="shared" ref="I27:I32" si="1">H27*0.6</f>
        <v>648</v>
      </c>
      <c r="J27" s="21"/>
      <c r="K27" s="21"/>
      <c r="L27" s="21"/>
      <c r="M27" s="21"/>
    </row>
    <row r="28" spans="2:13" x14ac:dyDescent="0.3">
      <c r="B28" s="5">
        <v>25</v>
      </c>
      <c r="C28" s="8">
        <v>54540</v>
      </c>
      <c r="D28" s="68">
        <f t="shared" si="0"/>
        <v>341420</v>
      </c>
      <c r="E28" s="11"/>
      <c r="G28" s="23" t="s">
        <v>36</v>
      </c>
      <c r="H28" s="24">
        <v>1120</v>
      </c>
      <c r="I28" s="23">
        <f t="shared" si="1"/>
        <v>672</v>
      </c>
      <c r="J28" s="21" t="s">
        <v>104</v>
      </c>
      <c r="K28" s="21"/>
      <c r="L28" s="21"/>
      <c r="M28" s="21"/>
    </row>
    <row r="29" spans="2:13" x14ac:dyDescent="0.3">
      <c r="B29" s="5">
        <v>26</v>
      </c>
      <c r="C29" s="8">
        <v>59040</v>
      </c>
      <c r="D29" s="68">
        <f t="shared" si="0"/>
        <v>395960</v>
      </c>
      <c r="E29" s="11"/>
      <c r="G29" s="23" t="s">
        <v>37</v>
      </c>
      <c r="H29" s="24">
        <v>1160</v>
      </c>
      <c r="I29" s="23">
        <f t="shared" si="1"/>
        <v>696</v>
      </c>
      <c r="J29" s="22" t="s">
        <v>108</v>
      </c>
      <c r="K29" s="21"/>
      <c r="L29" s="21"/>
      <c r="M29" s="21"/>
    </row>
    <row r="30" spans="2:13" x14ac:dyDescent="0.3">
      <c r="B30" s="5">
        <v>27</v>
      </c>
      <c r="C30" s="8">
        <v>67260</v>
      </c>
      <c r="D30" s="68">
        <f t="shared" si="0"/>
        <v>455000</v>
      </c>
      <c r="E30" s="11"/>
      <c r="G30" s="23" t="s">
        <v>38</v>
      </c>
      <c r="H30" s="24">
        <v>1200</v>
      </c>
      <c r="I30" s="23">
        <f t="shared" si="1"/>
        <v>720</v>
      </c>
      <c r="J30" s="22" t="s">
        <v>109</v>
      </c>
      <c r="K30" s="21"/>
      <c r="L30" s="21"/>
      <c r="M30" s="21"/>
    </row>
    <row r="31" spans="2:13" x14ac:dyDescent="0.3">
      <c r="B31" s="5">
        <v>28</v>
      </c>
      <c r="C31" s="8">
        <v>72390</v>
      </c>
      <c r="D31" s="68">
        <f t="shared" si="0"/>
        <v>522260</v>
      </c>
      <c r="E31" s="11"/>
      <c r="G31" s="23" t="s">
        <v>39</v>
      </c>
      <c r="H31" s="24">
        <v>1240</v>
      </c>
      <c r="I31" s="23">
        <f t="shared" si="1"/>
        <v>744</v>
      </c>
      <c r="J31" s="22" t="s">
        <v>103</v>
      </c>
      <c r="K31" s="21"/>
      <c r="L31" s="21"/>
      <c r="M31" s="21"/>
    </row>
    <row r="32" spans="2:13" x14ac:dyDescent="0.3">
      <c r="B32" s="5">
        <v>29</v>
      </c>
      <c r="C32" s="8">
        <v>81800</v>
      </c>
      <c r="D32" s="68">
        <f t="shared" si="0"/>
        <v>594650</v>
      </c>
      <c r="E32" s="12" t="s">
        <v>65</v>
      </c>
      <c r="G32" s="25" t="s">
        <v>40</v>
      </c>
      <c r="H32" s="26">
        <v>1280</v>
      </c>
      <c r="I32" s="23">
        <f t="shared" si="1"/>
        <v>768</v>
      </c>
      <c r="J32" s="59" t="s">
        <v>106</v>
      </c>
    </row>
    <row r="33" spans="2:10" x14ac:dyDescent="0.2">
      <c r="B33" s="5">
        <v>30</v>
      </c>
      <c r="C33" s="10">
        <v>87600</v>
      </c>
      <c r="D33" s="68">
        <f t="shared" si="0"/>
        <v>676450</v>
      </c>
      <c r="E33" s="11"/>
      <c r="G33" s="27" t="s">
        <v>75</v>
      </c>
      <c r="H33" s="28" t="s">
        <v>76</v>
      </c>
      <c r="I33" s="27" t="s">
        <v>86</v>
      </c>
    </row>
    <row r="34" spans="2:10" x14ac:dyDescent="0.2">
      <c r="B34" s="5">
        <v>31</v>
      </c>
      <c r="C34" s="10">
        <v>98280</v>
      </c>
      <c r="D34" s="68">
        <f t="shared" si="0"/>
        <v>764050</v>
      </c>
      <c r="E34" s="11"/>
      <c r="G34" s="6" t="s">
        <v>78</v>
      </c>
      <c r="H34" s="16">
        <v>60</v>
      </c>
      <c r="I34" s="6">
        <v>60</v>
      </c>
    </row>
    <row r="35" spans="2:10" x14ac:dyDescent="0.2">
      <c r="B35" s="5">
        <v>32</v>
      </c>
      <c r="C35" s="10">
        <v>104790</v>
      </c>
      <c r="D35" s="68">
        <f t="shared" si="0"/>
        <v>862330</v>
      </c>
      <c r="E35" s="11"/>
      <c r="G35" s="6" t="s">
        <v>77</v>
      </c>
      <c r="H35" s="16" t="s">
        <v>82</v>
      </c>
      <c r="I35" s="6">
        <v>70</v>
      </c>
    </row>
    <row r="36" spans="2:10" x14ac:dyDescent="0.2">
      <c r="B36" s="5">
        <v>33</v>
      </c>
      <c r="C36" s="10">
        <v>116820</v>
      </c>
      <c r="D36" s="68">
        <f t="shared" si="0"/>
        <v>967120</v>
      </c>
      <c r="E36" s="11"/>
      <c r="G36" s="6" t="s">
        <v>79</v>
      </c>
      <c r="H36" s="16" t="s">
        <v>83</v>
      </c>
      <c r="I36" s="6">
        <v>80</v>
      </c>
    </row>
    <row r="37" spans="2:10" x14ac:dyDescent="0.2">
      <c r="B37" s="5">
        <v>34</v>
      </c>
      <c r="C37" s="10">
        <v>124080</v>
      </c>
      <c r="D37" s="68">
        <f t="shared" si="0"/>
        <v>1083940</v>
      </c>
      <c r="E37" s="12" t="s">
        <v>64</v>
      </c>
      <c r="G37" s="6" t="s">
        <v>80</v>
      </c>
      <c r="H37" s="16" t="s">
        <v>84</v>
      </c>
      <c r="I37" s="6">
        <v>90</v>
      </c>
    </row>
    <row r="38" spans="2:10" x14ac:dyDescent="0.2">
      <c r="B38" s="5">
        <v>35</v>
      </c>
      <c r="C38" s="9">
        <v>137540</v>
      </c>
      <c r="D38" s="68">
        <f t="shared" si="0"/>
        <v>1208020</v>
      </c>
      <c r="E38" s="11"/>
      <c r="G38" s="29" t="s">
        <v>81</v>
      </c>
      <c r="H38" s="30" t="s">
        <v>85</v>
      </c>
      <c r="I38" s="29">
        <v>100</v>
      </c>
    </row>
    <row r="39" spans="2:10" x14ac:dyDescent="0.2">
      <c r="B39" s="5">
        <v>36</v>
      </c>
      <c r="C39" s="9">
        <v>145590</v>
      </c>
      <c r="D39" s="68">
        <f t="shared" si="0"/>
        <v>1345560</v>
      </c>
      <c r="E39" s="11"/>
      <c r="G39" s="27" t="s">
        <v>87</v>
      </c>
      <c r="H39" s="28" t="s">
        <v>93</v>
      </c>
      <c r="I39" s="27" t="s">
        <v>92</v>
      </c>
      <c r="J39" s="28" t="s">
        <v>94</v>
      </c>
    </row>
    <row r="40" spans="2:10" x14ac:dyDescent="0.2">
      <c r="B40" s="5">
        <v>37</v>
      </c>
      <c r="C40" s="9">
        <v>160560</v>
      </c>
      <c r="D40" s="68">
        <f t="shared" si="0"/>
        <v>1491150</v>
      </c>
      <c r="E40" s="11"/>
      <c r="G40" s="6" t="s">
        <v>88</v>
      </c>
      <c r="H40" s="16">
        <v>50000</v>
      </c>
      <c r="I40" s="6">
        <v>1</v>
      </c>
      <c r="J40" s="16">
        <f>H40*I40</f>
        <v>50000</v>
      </c>
    </row>
    <row r="41" spans="2:10" x14ac:dyDescent="0.2">
      <c r="B41" s="5">
        <v>38</v>
      </c>
      <c r="C41" s="9">
        <v>169440</v>
      </c>
      <c r="D41" s="68">
        <f t="shared" si="0"/>
        <v>1651710</v>
      </c>
      <c r="E41" s="11"/>
      <c r="G41" s="6" t="s">
        <v>89</v>
      </c>
      <c r="H41" s="16">
        <v>40000</v>
      </c>
      <c r="I41" s="6">
        <v>5</v>
      </c>
      <c r="J41" s="16">
        <f t="shared" ref="J41:J43" si="2">H41*I41</f>
        <v>200000</v>
      </c>
    </row>
    <row r="42" spans="2:10" x14ac:dyDescent="0.2">
      <c r="B42" s="5">
        <v>39</v>
      </c>
      <c r="C42" s="9">
        <v>186000</v>
      </c>
      <c r="D42" s="68">
        <f t="shared" si="0"/>
        <v>1821150</v>
      </c>
      <c r="E42" s="12" t="s">
        <v>63</v>
      </c>
      <c r="G42" s="6" t="s">
        <v>90</v>
      </c>
      <c r="H42" s="16">
        <v>30000</v>
      </c>
      <c r="I42" s="6">
        <v>25</v>
      </c>
      <c r="J42" s="16">
        <f t="shared" si="2"/>
        <v>750000</v>
      </c>
    </row>
    <row r="43" spans="2:10" x14ac:dyDescent="0.2">
      <c r="B43" s="5">
        <v>40</v>
      </c>
      <c r="C43" s="5" t="s">
        <v>44</v>
      </c>
      <c r="D43" s="68">
        <f t="shared" si="0"/>
        <v>2007150</v>
      </c>
      <c r="E43" s="12"/>
      <c r="G43" s="19" t="s">
        <v>91</v>
      </c>
      <c r="H43" s="20">
        <v>20000</v>
      </c>
      <c r="I43" s="19">
        <v>100</v>
      </c>
      <c r="J43" s="20">
        <f t="shared" si="2"/>
        <v>2000000</v>
      </c>
    </row>
  </sheetData>
  <mergeCells count="21">
    <mergeCell ref="H13:J13"/>
    <mergeCell ref="H12:J12"/>
    <mergeCell ref="H11:J11"/>
    <mergeCell ref="H10:J10"/>
    <mergeCell ref="H9:J9"/>
    <mergeCell ref="B2:E2"/>
    <mergeCell ref="G2:J2"/>
    <mergeCell ref="I22:I24"/>
    <mergeCell ref="G21:J21"/>
    <mergeCell ref="H8:J8"/>
    <mergeCell ref="H7:J7"/>
    <mergeCell ref="H6:J6"/>
    <mergeCell ref="H5:J5"/>
    <mergeCell ref="H4:J4"/>
    <mergeCell ref="G3:J3"/>
    <mergeCell ref="H19:J19"/>
    <mergeCell ref="H18:J18"/>
    <mergeCell ref="H17:J17"/>
    <mergeCell ref="H16:J16"/>
    <mergeCell ref="H15:J15"/>
    <mergeCell ref="H14:J1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defaultRowHeight="16.5" x14ac:dyDescent="0.2"/>
  <cols>
    <col min="1" max="1" width="9" style="72"/>
    <col min="2" max="2" width="9.125" style="72" bestFit="1" customWidth="1"/>
    <col min="3" max="3" width="9.25" style="72" bestFit="1" customWidth="1"/>
    <col min="4" max="9" width="11.375" style="72" customWidth="1"/>
    <col min="10" max="10" width="31.5" style="72" customWidth="1"/>
    <col min="11" max="11" width="9.625" style="72" bestFit="1" customWidth="1"/>
    <col min="12" max="12" width="20" style="72" customWidth="1"/>
    <col min="13" max="16384" width="9" style="72"/>
  </cols>
  <sheetData>
    <row r="1" spans="1:12" ht="24.75" customHeight="1" x14ac:dyDescent="0.2">
      <c r="B1" s="167" t="s">
        <v>211</v>
      </c>
      <c r="C1" s="167"/>
      <c r="D1" s="167"/>
      <c r="E1" s="167"/>
      <c r="F1" s="167"/>
      <c r="G1" s="167"/>
      <c r="H1" s="167"/>
      <c r="I1" s="167"/>
      <c r="J1" s="72" t="s">
        <v>204</v>
      </c>
    </row>
    <row r="2" spans="1:12" ht="33" x14ac:dyDescent="0.2">
      <c r="A2" s="82"/>
      <c r="B2" s="2" t="s">
        <v>42</v>
      </c>
      <c r="C2" s="3" t="s">
        <v>205</v>
      </c>
      <c r="D2" s="3" t="s">
        <v>169</v>
      </c>
      <c r="E2" s="3" t="s">
        <v>206</v>
      </c>
      <c r="F2" s="3" t="s">
        <v>207</v>
      </c>
      <c r="G2" s="3" t="s">
        <v>208</v>
      </c>
      <c r="H2" s="3" t="s">
        <v>209</v>
      </c>
      <c r="I2" s="3" t="s">
        <v>210</v>
      </c>
    </row>
    <row r="3" spans="1:12" x14ac:dyDescent="0.2">
      <c r="A3" s="171" t="s">
        <v>217</v>
      </c>
      <c r="B3" s="90" t="s">
        <v>384</v>
      </c>
      <c r="C3" s="85">
        <v>0</v>
      </c>
      <c r="D3" s="70">
        <v>0</v>
      </c>
      <c r="E3" s="71">
        <v>0</v>
      </c>
      <c r="F3" s="85"/>
      <c r="G3" s="85"/>
      <c r="H3" s="85"/>
      <c r="I3" s="85"/>
      <c r="J3" s="72" t="s">
        <v>203</v>
      </c>
      <c r="K3" s="72">
        <f>E3</f>
        <v>0</v>
      </c>
      <c r="L3" s="72" t="s">
        <v>212</v>
      </c>
    </row>
    <row r="4" spans="1:12" x14ac:dyDescent="0.2">
      <c r="A4" s="171"/>
      <c r="B4" s="84" t="s">
        <v>385</v>
      </c>
      <c r="C4" s="8">
        <v>180</v>
      </c>
      <c r="D4" s="70">
        <f t="shared" ref="D4:D22" si="0">C4+D3</f>
        <v>180</v>
      </c>
      <c r="E4" s="8">
        <v>180</v>
      </c>
      <c r="F4" s="85"/>
      <c r="G4" s="85"/>
      <c r="H4" s="85"/>
      <c r="I4" s="85"/>
      <c r="J4" s="72" t="s">
        <v>202</v>
      </c>
      <c r="K4" s="72">
        <f t="shared" ref="K4:K22" si="1">E4</f>
        <v>180</v>
      </c>
      <c r="L4" s="72" t="s">
        <v>212</v>
      </c>
    </row>
    <row r="5" spans="1:12" x14ac:dyDescent="0.2">
      <c r="A5" s="171"/>
      <c r="B5" s="90" t="s">
        <v>386</v>
      </c>
      <c r="C5" s="8">
        <v>240</v>
      </c>
      <c r="D5" s="70">
        <f t="shared" si="0"/>
        <v>420</v>
      </c>
      <c r="E5" s="8">
        <v>420</v>
      </c>
      <c r="F5" s="85"/>
      <c r="G5" s="85"/>
      <c r="H5" s="85"/>
      <c r="I5" s="85"/>
      <c r="J5" s="72" t="s">
        <v>201</v>
      </c>
      <c r="K5" s="72">
        <f t="shared" si="1"/>
        <v>420</v>
      </c>
      <c r="L5" s="72" t="s">
        <v>212</v>
      </c>
    </row>
    <row r="6" spans="1:12" x14ac:dyDescent="0.2">
      <c r="A6" s="171"/>
      <c r="B6" s="84" t="s">
        <v>387</v>
      </c>
      <c r="C6" s="8">
        <v>420</v>
      </c>
      <c r="D6" s="70">
        <f t="shared" si="0"/>
        <v>840</v>
      </c>
      <c r="E6" s="8">
        <v>840</v>
      </c>
      <c r="F6" s="85"/>
      <c r="G6" s="85"/>
      <c r="H6" s="85"/>
      <c r="I6" s="85"/>
      <c r="J6" s="72" t="s">
        <v>200</v>
      </c>
      <c r="K6" s="72">
        <f t="shared" si="1"/>
        <v>840</v>
      </c>
      <c r="L6" s="72" t="s">
        <v>212</v>
      </c>
    </row>
    <row r="7" spans="1:12" x14ac:dyDescent="0.2">
      <c r="A7" s="171"/>
      <c r="B7" s="90" t="s">
        <v>388</v>
      </c>
      <c r="C7" s="8">
        <v>630</v>
      </c>
      <c r="D7" s="70">
        <f t="shared" si="0"/>
        <v>1470</v>
      </c>
      <c r="E7" s="8">
        <v>1470</v>
      </c>
      <c r="F7" s="85"/>
      <c r="G7" s="85"/>
      <c r="H7" s="85"/>
      <c r="I7" s="85"/>
      <c r="J7" s="72" t="s">
        <v>199</v>
      </c>
      <c r="K7" s="72">
        <f t="shared" si="1"/>
        <v>1470</v>
      </c>
      <c r="L7" s="72" t="s">
        <v>212</v>
      </c>
    </row>
    <row r="8" spans="1:12" x14ac:dyDescent="0.2">
      <c r="A8" s="171"/>
      <c r="B8" s="84" t="s">
        <v>389</v>
      </c>
      <c r="C8" s="8">
        <v>1040</v>
      </c>
      <c r="D8" s="70">
        <f t="shared" si="0"/>
        <v>2510</v>
      </c>
      <c r="E8" s="8">
        <v>2510</v>
      </c>
      <c r="F8" s="85"/>
      <c r="G8" s="85"/>
      <c r="H8" s="85"/>
      <c r="I8" s="85"/>
      <c r="J8" s="72" t="s">
        <v>198</v>
      </c>
      <c r="K8" s="72">
        <f t="shared" si="1"/>
        <v>2510</v>
      </c>
      <c r="L8" s="72" t="s">
        <v>212</v>
      </c>
    </row>
    <row r="9" spans="1:12" x14ac:dyDescent="0.2">
      <c r="A9" s="171"/>
      <c r="B9" s="90" t="s">
        <v>390</v>
      </c>
      <c r="C9" s="8">
        <v>1440</v>
      </c>
      <c r="D9" s="70">
        <f t="shared" si="0"/>
        <v>3950</v>
      </c>
      <c r="E9" s="8">
        <v>3950</v>
      </c>
      <c r="F9" s="85"/>
      <c r="G9" s="85"/>
      <c r="H9" s="85"/>
      <c r="I9" s="85"/>
      <c r="J9" s="72" t="s">
        <v>197</v>
      </c>
      <c r="K9" s="72">
        <f t="shared" si="1"/>
        <v>3950</v>
      </c>
      <c r="L9" s="72" t="s">
        <v>212</v>
      </c>
    </row>
    <row r="10" spans="1:12" x14ac:dyDescent="0.2">
      <c r="A10" s="171"/>
      <c r="B10" s="84" t="s">
        <v>391</v>
      </c>
      <c r="C10" s="8">
        <v>2160</v>
      </c>
      <c r="D10" s="70">
        <f t="shared" si="0"/>
        <v>6110</v>
      </c>
      <c r="E10" s="8">
        <v>6110</v>
      </c>
      <c r="F10" s="85"/>
      <c r="G10" s="85"/>
      <c r="H10" s="85"/>
      <c r="I10" s="85"/>
      <c r="J10" s="72" t="s">
        <v>196</v>
      </c>
      <c r="K10" s="72">
        <f t="shared" si="1"/>
        <v>6110</v>
      </c>
      <c r="L10" s="72" t="s">
        <v>212</v>
      </c>
    </row>
    <row r="11" spans="1:12" x14ac:dyDescent="0.2">
      <c r="A11" s="171"/>
      <c r="B11" s="90" t="s">
        <v>392</v>
      </c>
      <c r="C11" s="8">
        <v>2790</v>
      </c>
      <c r="D11" s="70">
        <f t="shared" si="0"/>
        <v>8900</v>
      </c>
      <c r="E11" s="8">
        <v>8900</v>
      </c>
      <c r="F11" s="85"/>
      <c r="G11" s="85"/>
      <c r="H11" s="85"/>
      <c r="I11" s="85"/>
      <c r="J11" s="72" t="s">
        <v>195</v>
      </c>
      <c r="K11" s="72">
        <f t="shared" si="1"/>
        <v>8900</v>
      </c>
      <c r="L11" s="72" t="s">
        <v>212</v>
      </c>
    </row>
    <row r="12" spans="1:12" x14ac:dyDescent="0.2">
      <c r="A12" s="171"/>
      <c r="B12" s="84" t="s">
        <v>393</v>
      </c>
      <c r="C12" s="8">
        <v>3900</v>
      </c>
      <c r="D12" s="70">
        <f t="shared" si="0"/>
        <v>12800</v>
      </c>
      <c r="E12" s="8">
        <v>12800</v>
      </c>
      <c r="F12" s="85"/>
      <c r="G12" s="85"/>
      <c r="H12" s="85"/>
      <c r="I12" s="85"/>
      <c r="J12" s="72" t="s">
        <v>194</v>
      </c>
      <c r="K12" s="72">
        <f t="shared" si="1"/>
        <v>12800</v>
      </c>
      <c r="L12" s="72" t="s">
        <v>212</v>
      </c>
    </row>
    <row r="13" spans="1:12" x14ac:dyDescent="0.2">
      <c r="A13" s="171"/>
      <c r="B13" s="90" t="s">
        <v>394</v>
      </c>
      <c r="C13" s="8">
        <v>4800</v>
      </c>
      <c r="D13" s="70">
        <f t="shared" si="0"/>
        <v>17600</v>
      </c>
      <c r="E13" s="8">
        <v>17600</v>
      </c>
      <c r="F13" s="85"/>
      <c r="G13" s="85"/>
      <c r="H13" s="85"/>
      <c r="I13" s="85"/>
      <c r="J13" s="72" t="s">
        <v>193</v>
      </c>
      <c r="K13" s="72">
        <f t="shared" si="1"/>
        <v>17600</v>
      </c>
      <c r="L13" s="72" t="s">
        <v>212</v>
      </c>
    </row>
    <row r="14" spans="1:12" x14ac:dyDescent="0.2">
      <c r="A14" s="171"/>
      <c r="B14" s="84" t="s">
        <v>395</v>
      </c>
      <c r="C14" s="8">
        <v>6380</v>
      </c>
      <c r="D14" s="70">
        <f t="shared" si="0"/>
        <v>23980</v>
      </c>
      <c r="E14" s="8">
        <v>23980</v>
      </c>
      <c r="F14" s="85"/>
      <c r="G14" s="85"/>
      <c r="H14" s="85"/>
      <c r="I14" s="85"/>
      <c r="J14" s="72" t="s">
        <v>192</v>
      </c>
      <c r="K14" s="72">
        <f t="shared" si="1"/>
        <v>23980</v>
      </c>
      <c r="L14" s="72" t="s">
        <v>212</v>
      </c>
    </row>
    <row r="15" spans="1:12" x14ac:dyDescent="0.2">
      <c r="A15" s="171"/>
      <c r="B15" s="90" t="s">
        <v>396</v>
      </c>
      <c r="C15" s="8">
        <v>7590</v>
      </c>
      <c r="D15" s="70">
        <f t="shared" si="0"/>
        <v>31570</v>
      </c>
      <c r="E15" s="8">
        <v>31570</v>
      </c>
      <c r="F15" s="85"/>
      <c r="G15" s="85"/>
      <c r="H15" s="85"/>
      <c r="I15" s="85"/>
      <c r="J15" s="72" t="s">
        <v>191</v>
      </c>
      <c r="K15" s="72">
        <f t="shared" si="1"/>
        <v>31570</v>
      </c>
      <c r="L15" s="72" t="s">
        <v>212</v>
      </c>
    </row>
    <row r="16" spans="1:12" x14ac:dyDescent="0.2">
      <c r="A16" s="171"/>
      <c r="B16" s="84" t="s">
        <v>397</v>
      </c>
      <c r="C16" s="8">
        <v>9720</v>
      </c>
      <c r="D16" s="70">
        <f t="shared" si="0"/>
        <v>41290</v>
      </c>
      <c r="E16" s="8">
        <v>41290</v>
      </c>
      <c r="F16" s="85"/>
      <c r="G16" s="85"/>
      <c r="H16" s="85"/>
      <c r="I16" s="85"/>
      <c r="J16" s="72" t="s">
        <v>190</v>
      </c>
      <c r="K16" s="72">
        <f t="shared" si="1"/>
        <v>41290</v>
      </c>
      <c r="L16" s="72" t="s">
        <v>212</v>
      </c>
    </row>
    <row r="17" spans="1:12" x14ac:dyDescent="0.2">
      <c r="A17" s="171"/>
      <c r="B17" s="90" t="s">
        <v>398</v>
      </c>
      <c r="C17" s="8">
        <v>11280</v>
      </c>
      <c r="D17" s="70">
        <f t="shared" si="0"/>
        <v>52570</v>
      </c>
      <c r="E17" s="8">
        <v>52570</v>
      </c>
      <c r="F17" s="85"/>
      <c r="G17" s="85"/>
      <c r="H17" s="85"/>
      <c r="I17" s="85"/>
      <c r="J17" s="72" t="s">
        <v>189</v>
      </c>
      <c r="K17" s="72">
        <f t="shared" si="1"/>
        <v>52570</v>
      </c>
      <c r="L17" s="72" t="s">
        <v>212</v>
      </c>
    </row>
    <row r="18" spans="1:12" x14ac:dyDescent="0.2">
      <c r="A18" s="171"/>
      <c r="B18" s="84" t="s">
        <v>399</v>
      </c>
      <c r="C18" s="8">
        <v>14040</v>
      </c>
      <c r="D18" s="70">
        <f t="shared" si="0"/>
        <v>66610</v>
      </c>
      <c r="E18" s="8">
        <v>66610</v>
      </c>
      <c r="F18" s="85"/>
      <c r="G18" s="85"/>
      <c r="H18" s="85"/>
      <c r="I18" s="85"/>
      <c r="J18" s="72" t="s">
        <v>188</v>
      </c>
      <c r="K18" s="72">
        <f t="shared" si="1"/>
        <v>66610</v>
      </c>
      <c r="L18" s="72" t="s">
        <v>212</v>
      </c>
    </row>
    <row r="19" spans="1:12" x14ac:dyDescent="0.2">
      <c r="A19" s="171"/>
      <c r="B19" s="90" t="s">
        <v>400</v>
      </c>
      <c r="C19" s="8">
        <v>15990</v>
      </c>
      <c r="D19" s="70">
        <f t="shared" si="0"/>
        <v>82600</v>
      </c>
      <c r="E19" s="8">
        <v>82600</v>
      </c>
      <c r="F19" s="85"/>
      <c r="G19" s="85"/>
      <c r="H19" s="85"/>
      <c r="I19" s="85"/>
      <c r="J19" s="72" t="s">
        <v>187</v>
      </c>
      <c r="K19" s="72">
        <f t="shared" si="1"/>
        <v>82600</v>
      </c>
      <c r="L19" s="72" t="s">
        <v>212</v>
      </c>
    </row>
    <row r="20" spans="1:12" x14ac:dyDescent="0.2">
      <c r="A20" s="171"/>
      <c r="B20" s="84" t="s">
        <v>401</v>
      </c>
      <c r="C20" s="8">
        <v>19460</v>
      </c>
      <c r="D20" s="70">
        <f t="shared" si="0"/>
        <v>102060</v>
      </c>
      <c r="E20" s="8">
        <v>102060</v>
      </c>
      <c r="F20" s="85"/>
      <c r="G20" s="85"/>
      <c r="H20" s="85"/>
      <c r="I20" s="85"/>
      <c r="J20" s="72" t="s">
        <v>186</v>
      </c>
      <c r="K20" s="72">
        <f t="shared" si="1"/>
        <v>102060</v>
      </c>
      <c r="L20" s="72" t="s">
        <v>212</v>
      </c>
    </row>
    <row r="21" spans="1:12" x14ac:dyDescent="0.2">
      <c r="A21" s="171"/>
      <c r="B21" s="90" t="s">
        <v>402</v>
      </c>
      <c r="C21" s="99">
        <v>21840</v>
      </c>
      <c r="D21" s="70">
        <f t="shared" si="0"/>
        <v>123900</v>
      </c>
      <c r="E21" s="99">
        <v>123900</v>
      </c>
      <c r="F21" s="85"/>
      <c r="G21" s="85"/>
      <c r="H21" s="85"/>
      <c r="I21" s="85"/>
      <c r="J21" s="72" t="s">
        <v>185</v>
      </c>
      <c r="K21" s="72">
        <f t="shared" si="1"/>
        <v>123900</v>
      </c>
      <c r="L21" s="72" t="s">
        <v>212</v>
      </c>
    </row>
    <row r="22" spans="1:12" x14ac:dyDescent="0.2">
      <c r="A22" s="171"/>
      <c r="B22" s="172" t="s">
        <v>403</v>
      </c>
      <c r="C22" s="172">
        <v>26100</v>
      </c>
      <c r="D22" s="172">
        <f t="shared" si="0"/>
        <v>150000</v>
      </c>
      <c r="E22" s="172">
        <v>150000</v>
      </c>
      <c r="F22" s="172">
        <f>E22+E3*2</f>
        <v>150000</v>
      </c>
      <c r="G22" s="91"/>
      <c r="H22" s="91"/>
      <c r="I22" s="91"/>
      <c r="J22" s="113" t="s">
        <v>184</v>
      </c>
      <c r="K22" s="113">
        <f t="shared" si="1"/>
        <v>150000</v>
      </c>
      <c r="L22" s="72" t="s">
        <v>212</v>
      </c>
    </row>
    <row r="23" spans="1:12" x14ac:dyDescent="0.2">
      <c r="A23" s="171" t="s">
        <v>216</v>
      </c>
      <c r="B23" s="172"/>
      <c r="C23" s="172"/>
      <c r="D23" s="172"/>
      <c r="E23" s="172"/>
      <c r="F23" s="172"/>
      <c r="G23" s="91"/>
      <c r="H23" s="91"/>
      <c r="I23" s="91"/>
      <c r="J23" s="113" t="s">
        <v>183</v>
      </c>
      <c r="K23" s="113">
        <f>F22</f>
        <v>150000</v>
      </c>
      <c r="L23" s="72" t="s">
        <v>212</v>
      </c>
    </row>
    <row r="24" spans="1:12" x14ac:dyDescent="0.2">
      <c r="A24" s="171"/>
      <c r="B24" s="100" t="s">
        <v>404</v>
      </c>
      <c r="C24" s="101">
        <v>28950</v>
      </c>
      <c r="D24" s="88">
        <f>C24+D22</f>
        <v>178950</v>
      </c>
      <c r="E24" s="89"/>
      <c r="F24" s="101">
        <f>F22+C24</f>
        <v>178950</v>
      </c>
      <c r="G24" s="89"/>
      <c r="H24" s="89"/>
      <c r="I24" s="89"/>
      <c r="J24" s="72" t="s">
        <v>182</v>
      </c>
      <c r="K24" s="72">
        <f>F24</f>
        <v>178950</v>
      </c>
      <c r="L24" s="72" t="s">
        <v>212</v>
      </c>
    </row>
    <row r="25" spans="1:12" x14ac:dyDescent="0.2">
      <c r="A25" s="171"/>
      <c r="B25" s="86" t="s">
        <v>405</v>
      </c>
      <c r="C25" s="87">
        <v>34080</v>
      </c>
      <c r="D25" s="88">
        <f>C25+D24</f>
        <v>213030</v>
      </c>
      <c r="E25" s="89"/>
      <c r="F25" s="87">
        <f t="shared" ref="F25:F28" si="2">F24+C25</f>
        <v>213030</v>
      </c>
      <c r="G25" s="89"/>
      <c r="H25" s="89"/>
      <c r="I25" s="89"/>
      <c r="J25" s="72" t="s">
        <v>181</v>
      </c>
      <c r="K25" s="72">
        <f t="shared" ref="K25:K28" si="3">F25</f>
        <v>213030</v>
      </c>
      <c r="L25" s="72" t="s">
        <v>212</v>
      </c>
    </row>
    <row r="26" spans="1:12" x14ac:dyDescent="0.2">
      <c r="A26" s="171"/>
      <c r="B26" s="86" t="s">
        <v>406</v>
      </c>
      <c r="C26" s="87">
        <v>37440</v>
      </c>
      <c r="D26" s="88">
        <f>C26+D25</f>
        <v>250470</v>
      </c>
      <c r="E26" s="89"/>
      <c r="F26" s="87">
        <f t="shared" si="2"/>
        <v>250470</v>
      </c>
      <c r="G26" s="89"/>
      <c r="H26" s="89"/>
      <c r="I26" s="89"/>
      <c r="J26" s="72" t="s">
        <v>180</v>
      </c>
      <c r="K26" s="72">
        <f t="shared" si="3"/>
        <v>250470</v>
      </c>
      <c r="L26" s="72" t="s">
        <v>212</v>
      </c>
    </row>
    <row r="27" spans="1:12" x14ac:dyDescent="0.2">
      <c r="A27" s="171"/>
      <c r="B27" s="102" t="s">
        <v>407</v>
      </c>
      <c r="C27" s="103">
        <v>43520</v>
      </c>
      <c r="D27" s="88">
        <f>C27+D26</f>
        <v>293990</v>
      </c>
      <c r="E27" s="89"/>
      <c r="F27" s="87">
        <f t="shared" si="2"/>
        <v>293990</v>
      </c>
      <c r="G27" s="89"/>
      <c r="H27" s="89"/>
      <c r="I27" s="89"/>
      <c r="J27" s="72" t="s">
        <v>179</v>
      </c>
      <c r="K27" s="72">
        <f t="shared" si="3"/>
        <v>293990</v>
      </c>
      <c r="L27" s="72" t="s">
        <v>212</v>
      </c>
    </row>
    <row r="28" spans="1:12" x14ac:dyDescent="0.2">
      <c r="A28" s="171"/>
      <c r="B28" s="170" t="s">
        <v>408</v>
      </c>
      <c r="C28" s="170">
        <v>47430</v>
      </c>
      <c r="D28" s="170">
        <f>C28+D27</f>
        <v>341420</v>
      </c>
      <c r="E28" s="92"/>
      <c r="F28" s="170">
        <f t="shared" si="2"/>
        <v>341420</v>
      </c>
      <c r="G28" s="170">
        <f>F28+F22*3</f>
        <v>791420</v>
      </c>
      <c r="H28" s="92"/>
      <c r="I28" s="92"/>
      <c r="J28" s="113" t="s">
        <v>178</v>
      </c>
      <c r="K28" s="113">
        <f t="shared" si="3"/>
        <v>341420</v>
      </c>
      <c r="L28" s="72" t="s">
        <v>212</v>
      </c>
    </row>
    <row r="29" spans="1:12" x14ac:dyDescent="0.2">
      <c r="A29" s="171" t="s">
        <v>215</v>
      </c>
      <c r="B29" s="170"/>
      <c r="C29" s="170"/>
      <c r="D29" s="170"/>
      <c r="E29" s="92"/>
      <c r="F29" s="170"/>
      <c r="G29" s="170"/>
      <c r="H29" s="92"/>
      <c r="I29" s="92"/>
      <c r="J29" s="113" t="s">
        <v>177</v>
      </c>
      <c r="K29" s="113">
        <f>G28</f>
        <v>791420</v>
      </c>
      <c r="L29" s="72" t="s">
        <v>212</v>
      </c>
    </row>
    <row r="30" spans="1:12" x14ac:dyDescent="0.2">
      <c r="A30" s="171"/>
      <c r="B30" s="104" t="s">
        <v>409</v>
      </c>
      <c r="C30" s="69">
        <v>54540</v>
      </c>
      <c r="D30" s="68">
        <f>C30+D28</f>
        <v>395960</v>
      </c>
      <c r="E30" s="73"/>
      <c r="F30" s="73"/>
      <c r="G30" s="69">
        <f>G28+C30</f>
        <v>845960</v>
      </c>
      <c r="H30" s="73"/>
      <c r="I30" s="73"/>
      <c r="J30" s="72" t="s">
        <v>176</v>
      </c>
      <c r="K30" s="72">
        <f>G30</f>
        <v>845960</v>
      </c>
      <c r="L30" s="72" t="s">
        <v>212</v>
      </c>
    </row>
    <row r="31" spans="1:12" x14ac:dyDescent="0.2">
      <c r="A31" s="171"/>
      <c r="B31" s="83" t="s">
        <v>410</v>
      </c>
      <c r="C31" s="4">
        <v>59040</v>
      </c>
      <c r="D31" s="68">
        <f>C31+D30</f>
        <v>455000</v>
      </c>
      <c r="E31" s="73"/>
      <c r="F31" s="73"/>
      <c r="G31" s="4">
        <f t="shared" ref="G31:G34" si="4">G30+C31</f>
        <v>905000</v>
      </c>
      <c r="H31" s="73"/>
      <c r="I31" s="73"/>
      <c r="J31" s="72" t="s">
        <v>175</v>
      </c>
      <c r="K31" s="72">
        <f t="shared" ref="K31:K34" si="5">G31</f>
        <v>905000</v>
      </c>
      <c r="L31" s="72" t="s">
        <v>212</v>
      </c>
    </row>
    <row r="32" spans="1:12" x14ac:dyDescent="0.2">
      <c r="A32" s="171"/>
      <c r="B32" s="83" t="s">
        <v>411</v>
      </c>
      <c r="C32" s="4">
        <v>67260</v>
      </c>
      <c r="D32" s="68">
        <f>C32+D31</f>
        <v>522260</v>
      </c>
      <c r="E32" s="73"/>
      <c r="F32" s="73"/>
      <c r="G32" s="4">
        <f t="shared" si="4"/>
        <v>972260</v>
      </c>
      <c r="H32" s="73"/>
      <c r="I32" s="73"/>
      <c r="J32" s="72" t="s">
        <v>174</v>
      </c>
      <c r="K32" s="72">
        <f t="shared" si="5"/>
        <v>972260</v>
      </c>
      <c r="L32" s="72" t="s">
        <v>212</v>
      </c>
    </row>
    <row r="33" spans="1:12" x14ac:dyDescent="0.2">
      <c r="A33" s="171"/>
      <c r="B33" s="106" t="s">
        <v>412</v>
      </c>
      <c r="C33" s="105">
        <v>72390</v>
      </c>
      <c r="D33" s="68">
        <f>C33+D32</f>
        <v>594650</v>
      </c>
      <c r="E33" s="73"/>
      <c r="F33" s="73"/>
      <c r="G33" s="105">
        <f t="shared" si="4"/>
        <v>1044650</v>
      </c>
      <c r="H33" s="73"/>
      <c r="I33" s="73"/>
      <c r="J33" s="72" t="s">
        <v>173</v>
      </c>
      <c r="K33" s="72">
        <f t="shared" si="5"/>
        <v>1044650</v>
      </c>
      <c r="L33" s="72" t="s">
        <v>212</v>
      </c>
    </row>
    <row r="34" spans="1:12" x14ac:dyDescent="0.2">
      <c r="A34" s="171"/>
      <c r="B34" s="169" t="s">
        <v>413</v>
      </c>
      <c r="C34" s="169">
        <v>81800</v>
      </c>
      <c r="D34" s="169">
        <f>C34+D33</f>
        <v>676450</v>
      </c>
      <c r="E34" s="93"/>
      <c r="F34" s="93"/>
      <c r="G34" s="169">
        <f t="shared" si="4"/>
        <v>1126450</v>
      </c>
      <c r="H34" s="169">
        <f>G34+G28*4</f>
        <v>4292130</v>
      </c>
      <c r="I34" s="93"/>
      <c r="J34" s="113" t="s">
        <v>172</v>
      </c>
      <c r="K34" s="72">
        <f t="shared" si="5"/>
        <v>1126450</v>
      </c>
      <c r="L34" s="72" t="s">
        <v>212</v>
      </c>
    </row>
    <row r="35" spans="1:12" x14ac:dyDescent="0.2">
      <c r="A35" s="171" t="s">
        <v>214</v>
      </c>
      <c r="B35" s="169"/>
      <c r="C35" s="169"/>
      <c r="D35" s="169"/>
      <c r="E35" s="93"/>
      <c r="F35" s="93"/>
      <c r="G35" s="169"/>
      <c r="H35" s="169"/>
      <c r="I35" s="93"/>
      <c r="J35" s="113" t="s">
        <v>171</v>
      </c>
      <c r="K35" s="113">
        <f>H34</f>
        <v>4292130</v>
      </c>
      <c r="L35" s="72" t="s">
        <v>212</v>
      </c>
    </row>
    <row r="36" spans="1:12" x14ac:dyDescent="0.2">
      <c r="A36" s="171"/>
      <c r="B36" s="110" t="s">
        <v>414</v>
      </c>
      <c r="C36" s="109">
        <v>87600</v>
      </c>
      <c r="D36" s="80">
        <f>C36+D34</f>
        <v>764050</v>
      </c>
      <c r="E36" s="81"/>
      <c r="F36" s="81"/>
      <c r="G36" s="81"/>
      <c r="H36" s="109">
        <f>H34+C36</f>
        <v>4379730</v>
      </c>
      <c r="I36" s="81"/>
    </row>
    <row r="37" spans="1:12" x14ac:dyDescent="0.2">
      <c r="A37" s="171"/>
      <c r="B37" s="78" t="s">
        <v>415</v>
      </c>
      <c r="C37" s="79">
        <v>98280</v>
      </c>
      <c r="D37" s="80">
        <f>C37+D36</f>
        <v>862330</v>
      </c>
      <c r="E37" s="81"/>
      <c r="F37" s="81"/>
      <c r="G37" s="81"/>
      <c r="H37" s="79">
        <f t="shared" ref="H37:H40" si="6">H36+C37</f>
        <v>4478010</v>
      </c>
      <c r="I37" s="81"/>
    </row>
    <row r="38" spans="1:12" x14ac:dyDescent="0.2">
      <c r="A38" s="171"/>
      <c r="B38" s="78" t="s">
        <v>416</v>
      </c>
      <c r="C38" s="79">
        <v>104790</v>
      </c>
      <c r="D38" s="80">
        <f>C38+D37</f>
        <v>967120</v>
      </c>
      <c r="E38" s="81"/>
      <c r="F38" s="81"/>
      <c r="G38" s="81"/>
      <c r="H38" s="79">
        <f t="shared" si="6"/>
        <v>4582800</v>
      </c>
      <c r="I38" s="81"/>
    </row>
    <row r="39" spans="1:12" x14ac:dyDescent="0.2">
      <c r="A39" s="171"/>
      <c r="B39" s="107" t="s">
        <v>417</v>
      </c>
      <c r="C39" s="108">
        <v>116820</v>
      </c>
      <c r="D39" s="80">
        <f>C39+D38</f>
        <v>1083940</v>
      </c>
      <c r="E39" s="81"/>
      <c r="F39" s="81"/>
      <c r="G39" s="81"/>
      <c r="H39" s="108">
        <f t="shared" si="6"/>
        <v>4699620</v>
      </c>
      <c r="I39" s="81"/>
    </row>
    <row r="40" spans="1:12" x14ac:dyDescent="0.2">
      <c r="A40" s="171"/>
      <c r="B40" s="168" t="s">
        <v>418</v>
      </c>
      <c r="C40" s="168">
        <v>124080</v>
      </c>
      <c r="D40" s="168">
        <f>C40+D39</f>
        <v>1208020</v>
      </c>
      <c r="E40" s="94"/>
      <c r="F40" s="94"/>
      <c r="G40" s="94"/>
      <c r="H40" s="168">
        <f t="shared" si="6"/>
        <v>4823700</v>
      </c>
      <c r="I40" s="168">
        <f>H40+H34*5</f>
        <v>26284350</v>
      </c>
      <c r="J40" s="72">
        <f>I40-H40</f>
        <v>21460650</v>
      </c>
    </row>
    <row r="41" spans="1:12" x14ac:dyDescent="0.2">
      <c r="A41" s="171" t="s">
        <v>213</v>
      </c>
      <c r="B41" s="168"/>
      <c r="C41" s="168"/>
      <c r="D41" s="168"/>
      <c r="E41" s="94"/>
      <c r="F41" s="94"/>
      <c r="G41" s="94"/>
      <c r="H41" s="168"/>
      <c r="I41" s="168"/>
    </row>
    <row r="42" spans="1:12" x14ac:dyDescent="0.2">
      <c r="A42" s="171"/>
      <c r="B42" s="111" t="s">
        <v>419</v>
      </c>
      <c r="C42" s="112">
        <v>137540</v>
      </c>
      <c r="D42" s="76">
        <f>C42+D40</f>
        <v>1345560</v>
      </c>
      <c r="E42" s="77"/>
      <c r="F42" s="77"/>
      <c r="G42" s="77"/>
      <c r="H42" s="77"/>
      <c r="I42" s="112">
        <f>I40+C42</f>
        <v>26421890</v>
      </c>
    </row>
    <row r="43" spans="1:12" x14ac:dyDescent="0.2">
      <c r="A43" s="171"/>
      <c r="B43" s="74" t="s">
        <v>420</v>
      </c>
      <c r="C43" s="75">
        <v>145590</v>
      </c>
      <c r="D43" s="76">
        <f>C43+D42</f>
        <v>1491150</v>
      </c>
      <c r="E43" s="77"/>
      <c r="F43" s="77"/>
      <c r="G43" s="77"/>
      <c r="H43" s="77"/>
      <c r="I43" s="75">
        <f t="shared" ref="I43:I46" si="7">I42+C43</f>
        <v>26567480</v>
      </c>
    </row>
    <row r="44" spans="1:12" x14ac:dyDescent="0.2">
      <c r="A44" s="171"/>
      <c r="B44" s="74" t="s">
        <v>421</v>
      </c>
      <c r="C44" s="75">
        <v>160560</v>
      </c>
      <c r="D44" s="76">
        <f>C44+D43</f>
        <v>1651710</v>
      </c>
      <c r="E44" s="77"/>
      <c r="F44" s="77"/>
      <c r="G44" s="77"/>
      <c r="H44" s="77"/>
      <c r="I44" s="75">
        <f t="shared" si="7"/>
        <v>26728040</v>
      </c>
    </row>
    <row r="45" spans="1:12" x14ac:dyDescent="0.2">
      <c r="A45" s="171"/>
      <c r="B45" s="74" t="s">
        <v>422</v>
      </c>
      <c r="C45" s="75">
        <v>169440</v>
      </c>
      <c r="D45" s="76">
        <f>C45+D44</f>
        <v>1821150</v>
      </c>
      <c r="E45" s="77"/>
      <c r="F45" s="77"/>
      <c r="G45" s="77"/>
      <c r="H45" s="77"/>
      <c r="I45" s="75">
        <f t="shared" si="7"/>
        <v>26897480</v>
      </c>
    </row>
    <row r="46" spans="1:12" x14ac:dyDescent="0.2">
      <c r="A46" s="171"/>
      <c r="B46" s="95" t="s">
        <v>423</v>
      </c>
      <c r="C46" s="96">
        <v>186000</v>
      </c>
      <c r="D46" s="97">
        <f>C46+D45</f>
        <v>2007150</v>
      </c>
      <c r="E46" s="98"/>
      <c r="F46" s="98"/>
      <c r="G46" s="98"/>
      <c r="H46" s="98"/>
      <c r="I46" s="96">
        <f t="shared" si="7"/>
        <v>27083480</v>
      </c>
    </row>
  </sheetData>
  <sortState ref="J3:J35">
    <sortCondition ref="J11"/>
  </sortState>
  <mergeCells count="26">
    <mergeCell ref="A29:A34"/>
    <mergeCell ref="A35:A40"/>
    <mergeCell ref="A41:A46"/>
    <mergeCell ref="F22:F23"/>
    <mergeCell ref="E22:E23"/>
    <mergeCell ref="D22:D23"/>
    <mergeCell ref="C22:C23"/>
    <mergeCell ref="B22:B23"/>
    <mergeCell ref="A3:A22"/>
    <mergeCell ref="A23:A28"/>
    <mergeCell ref="B34:B35"/>
    <mergeCell ref="B1:I1"/>
    <mergeCell ref="I40:I41"/>
    <mergeCell ref="H40:H41"/>
    <mergeCell ref="D40:D41"/>
    <mergeCell ref="C40:C41"/>
    <mergeCell ref="B40:B41"/>
    <mergeCell ref="H34:H35"/>
    <mergeCell ref="G34:G35"/>
    <mergeCell ref="D34:D35"/>
    <mergeCell ref="C34:C35"/>
    <mergeCell ref="G28:G29"/>
    <mergeCell ref="F28:F29"/>
    <mergeCell ref="D28:D29"/>
    <mergeCell ref="C28:C29"/>
    <mergeCell ref="B28:B2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opLeftCell="F16" workbookViewId="0">
      <selection activeCell="G29" sqref="G29"/>
    </sheetView>
  </sheetViews>
  <sheetFormatPr defaultRowHeight="14.25" x14ac:dyDescent="0.2"/>
  <cols>
    <col min="5" max="5" width="28.125" customWidth="1"/>
    <col min="6" max="6" width="41.375" customWidth="1"/>
    <col min="7" max="7" width="25.375" customWidth="1"/>
    <col min="11" max="13" width="13.625" customWidth="1"/>
  </cols>
  <sheetData>
    <row r="1" spans="2:13" ht="16.5" x14ac:dyDescent="0.2">
      <c r="B1" s="72"/>
      <c r="F1" s="115" t="s">
        <v>258</v>
      </c>
      <c r="G1" s="114" t="s">
        <v>170</v>
      </c>
      <c r="K1" t="s">
        <v>299</v>
      </c>
      <c r="L1" t="s">
        <v>170</v>
      </c>
      <c r="M1" t="s">
        <v>336</v>
      </c>
    </row>
    <row r="2" spans="2:13" ht="16.5" x14ac:dyDescent="0.2">
      <c r="B2" s="72"/>
      <c r="F2" s="115" t="s">
        <v>259</v>
      </c>
      <c r="G2" s="114" t="s">
        <v>218</v>
      </c>
      <c r="K2" t="s">
        <v>300</v>
      </c>
      <c r="L2" t="s">
        <v>218</v>
      </c>
      <c r="M2" t="s">
        <v>337</v>
      </c>
    </row>
    <row r="3" spans="2:13" ht="16.5" x14ac:dyDescent="0.2">
      <c r="B3" s="72"/>
      <c r="F3" s="115" t="s">
        <v>260</v>
      </c>
      <c r="G3" s="114" t="s">
        <v>219</v>
      </c>
      <c r="K3" t="s">
        <v>301</v>
      </c>
      <c r="L3" t="s">
        <v>219</v>
      </c>
      <c r="M3" t="s">
        <v>338</v>
      </c>
    </row>
    <row r="4" spans="2:13" ht="16.5" x14ac:dyDescent="0.2">
      <c r="B4" s="72"/>
      <c r="F4" s="115" t="s">
        <v>261</v>
      </c>
      <c r="G4" s="114" t="s">
        <v>220</v>
      </c>
      <c r="K4" t="s">
        <v>302</v>
      </c>
      <c r="L4" t="s">
        <v>220</v>
      </c>
      <c r="M4" t="s">
        <v>339</v>
      </c>
    </row>
    <row r="5" spans="2:13" ht="16.5" x14ac:dyDescent="0.2">
      <c r="B5" s="72"/>
      <c r="F5" s="115" t="s">
        <v>262</v>
      </c>
      <c r="G5" s="114" t="s">
        <v>221</v>
      </c>
      <c r="K5" t="s">
        <v>303</v>
      </c>
      <c r="L5" t="s">
        <v>221</v>
      </c>
      <c r="M5" t="s">
        <v>340</v>
      </c>
    </row>
    <row r="6" spans="2:13" ht="16.5" x14ac:dyDescent="0.2">
      <c r="B6" s="72"/>
      <c r="F6" s="115" t="s">
        <v>263</v>
      </c>
      <c r="G6" s="114" t="s">
        <v>222</v>
      </c>
      <c r="K6" t="s">
        <v>304</v>
      </c>
      <c r="L6" t="s">
        <v>222</v>
      </c>
      <c r="M6" t="s">
        <v>341</v>
      </c>
    </row>
    <row r="7" spans="2:13" ht="16.5" x14ac:dyDescent="0.2">
      <c r="B7" s="72"/>
      <c r="F7" s="115" t="s">
        <v>264</v>
      </c>
      <c r="G7" s="114" t="s">
        <v>223</v>
      </c>
      <c r="K7" t="s">
        <v>305</v>
      </c>
      <c r="L7" t="s">
        <v>223</v>
      </c>
      <c r="M7" t="s">
        <v>342</v>
      </c>
    </row>
    <row r="8" spans="2:13" ht="16.5" x14ac:dyDescent="0.2">
      <c r="B8" s="72"/>
      <c r="F8" s="115" t="s">
        <v>265</v>
      </c>
      <c r="G8" s="114" t="s">
        <v>224</v>
      </c>
      <c r="K8" t="s">
        <v>306</v>
      </c>
      <c r="L8" t="s">
        <v>224</v>
      </c>
      <c r="M8" t="s">
        <v>343</v>
      </c>
    </row>
    <row r="9" spans="2:13" ht="16.5" x14ac:dyDescent="0.2">
      <c r="B9" s="72"/>
      <c r="F9" s="115" t="s">
        <v>266</v>
      </c>
      <c r="G9" s="114" t="s">
        <v>225</v>
      </c>
      <c r="K9" t="s">
        <v>307</v>
      </c>
      <c r="L9" t="s">
        <v>225</v>
      </c>
      <c r="M9" t="s">
        <v>344</v>
      </c>
    </row>
    <row r="10" spans="2:13" ht="16.5" x14ac:dyDescent="0.2">
      <c r="B10" s="72"/>
      <c r="F10" s="115" t="s">
        <v>267</v>
      </c>
      <c r="G10" s="114" t="s">
        <v>226</v>
      </c>
      <c r="K10" t="s">
        <v>308</v>
      </c>
      <c r="L10" t="s">
        <v>226</v>
      </c>
      <c r="M10" t="s">
        <v>345</v>
      </c>
    </row>
    <row r="11" spans="2:13" ht="16.5" x14ac:dyDescent="0.2">
      <c r="B11" s="72"/>
      <c r="F11" s="115" t="s">
        <v>268</v>
      </c>
      <c r="G11" s="114" t="s">
        <v>227</v>
      </c>
      <c r="K11" t="s">
        <v>309</v>
      </c>
      <c r="L11" t="s">
        <v>227</v>
      </c>
      <c r="M11" t="s">
        <v>346</v>
      </c>
    </row>
    <row r="12" spans="2:13" ht="16.5" x14ac:dyDescent="0.2">
      <c r="B12" s="72"/>
      <c r="F12" s="115" t="s">
        <v>269</v>
      </c>
      <c r="G12" s="114" t="s">
        <v>228</v>
      </c>
      <c r="K12" t="s">
        <v>310</v>
      </c>
      <c r="L12" t="s">
        <v>228</v>
      </c>
      <c r="M12" t="s">
        <v>347</v>
      </c>
    </row>
    <row r="13" spans="2:13" ht="16.5" x14ac:dyDescent="0.2">
      <c r="B13" s="72"/>
      <c r="F13" s="115" t="s">
        <v>270</v>
      </c>
      <c r="G13" s="114" t="s">
        <v>229</v>
      </c>
      <c r="K13" t="s">
        <v>311</v>
      </c>
      <c r="L13" t="s">
        <v>229</v>
      </c>
      <c r="M13" t="s">
        <v>348</v>
      </c>
    </row>
    <row r="14" spans="2:13" ht="16.5" x14ac:dyDescent="0.2">
      <c r="B14" s="72"/>
      <c r="F14" s="115" t="s">
        <v>271</v>
      </c>
      <c r="G14" s="114" t="s">
        <v>230</v>
      </c>
      <c r="K14" t="s">
        <v>312</v>
      </c>
      <c r="L14" t="s">
        <v>230</v>
      </c>
      <c r="M14" t="s">
        <v>349</v>
      </c>
    </row>
    <row r="15" spans="2:13" ht="16.5" x14ac:dyDescent="0.2">
      <c r="B15" s="72"/>
      <c r="F15" s="115" t="s">
        <v>272</v>
      </c>
      <c r="G15" s="114" t="s">
        <v>231</v>
      </c>
      <c r="K15" t="s">
        <v>313</v>
      </c>
      <c r="L15" t="s">
        <v>231</v>
      </c>
      <c r="M15" t="s">
        <v>350</v>
      </c>
    </row>
    <row r="16" spans="2:13" ht="16.5" x14ac:dyDescent="0.2">
      <c r="B16" s="72"/>
      <c r="F16" s="115" t="s">
        <v>273</v>
      </c>
      <c r="G16" s="114" t="s">
        <v>232</v>
      </c>
      <c r="K16" t="s">
        <v>314</v>
      </c>
      <c r="L16" t="s">
        <v>232</v>
      </c>
      <c r="M16" t="s">
        <v>351</v>
      </c>
    </row>
    <row r="17" spans="2:18" ht="16.5" x14ac:dyDescent="0.2">
      <c r="B17" s="72"/>
      <c r="F17" s="115" t="s">
        <v>274</v>
      </c>
      <c r="G17" s="114" t="s">
        <v>233</v>
      </c>
      <c r="K17" t="s">
        <v>315</v>
      </c>
      <c r="L17" t="s">
        <v>233</v>
      </c>
      <c r="M17" t="s">
        <v>352</v>
      </c>
    </row>
    <row r="18" spans="2:18" ht="16.5" x14ac:dyDescent="0.2">
      <c r="B18" s="72"/>
      <c r="F18" s="115" t="s">
        <v>275</v>
      </c>
      <c r="G18" s="114" t="s">
        <v>234</v>
      </c>
      <c r="K18" t="s">
        <v>316</v>
      </c>
      <c r="L18" t="s">
        <v>234</v>
      </c>
      <c r="M18" t="s">
        <v>353</v>
      </c>
    </row>
    <row r="19" spans="2:18" ht="16.5" x14ac:dyDescent="0.2">
      <c r="B19" s="72"/>
      <c r="F19" s="115" t="s">
        <v>276</v>
      </c>
      <c r="G19" s="114" t="s">
        <v>235</v>
      </c>
      <c r="K19" t="s">
        <v>317</v>
      </c>
      <c r="L19" t="s">
        <v>235</v>
      </c>
      <c r="M19" t="s">
        <v>354</v>
      </c>
    </row>
    <row r="20" spans="2:18" ht="16.5" x14ac:dyDescent="0.2">
      <c r="B20" s="113"/>
      <c r="F20" s="115" t="s">
        <v>277</v>
      </c>
      <c r="G20" s="114" t="s">
        <v>236</v>
      </c>
      <c r="K20" t="s">
        <v>318</v>
      </c>
      <c r="L20" t="s">
        <v>236</v>
      </c>
      <c r="M20" t="s">
        <v>355</v>
      </c>
    </row>
    <row r="21" spans="2:18" ht="16.5" x14ac:dyDescent="0.2">
      <c r="B21" s="113"/>
      <c r="F21" s="115" t="s">
        <v>278</v>
      </c>
      <c r="G21" s="114" t="s">
        <v>254</v>
      </c>
      <c r="K21" t="s">
        <v>319</v>
      </c>
      <c r="L21" t="s">
        <v>237</v>
      </c>
      <c r="M21" t="s">
        <v>356</v>
      </c>
      <c r="R21" t="s">
        <v>295</v>
      </c>
    </row>
    <row r="22" spans="2:18" ht="16.5" x14ac:dyDescent="0.2">
      <c r="B22" s="72"/>
      <c r="F22" s="115" t="s">
        <v>279</v>
      </c>
      <c r="G22" s="114" t="s">
        <v>255</v>
      </c>
      <c r="K22" t="s">
        <v>320</v>
      </c>
      <c r="L22" t="s">
        <v>238</v>
      </c>
      <c r="M22" t="s">
        <v>357</v>
      </c>
      <c r="Q22" t="s">
        <v>296</v>
      </c>
    </row>
    <row r="23" spans="2:18" ht="16.5" x14ac:dyDescent="0.2">
      <c r="B23" s="72"/>
      <c r="F23" s="115" t="s">
        <v>280</v>
      </c>
      <c r="G23" s="114" t="s">
        <v>256</v>
      </c>
      <c r="K23" t="s">
        <v>321</v>
      </c>
      <c r="L23" t="s">
        <v>239</v>
      </c>
      <c r="M23" t="s">
        <v>358</v>
      </c>
      <c r="Q23" t="s">
        <v>297</v>
      </c>
    </row>
    <row r="24" spans="2:18" ht="16.5" x14ac:dyDescent="0.2">
      <c r="B24" s="72"/>
      <c r="F24" s="115" t="s">
        <v>281</v>
      </c>
      <c r="G24" s="114" t="s">
        <v>257</v>
      </c>
      <c r="K24" t="s">
        <v>322</v>
      </c>
      <c r="L24" t="s">
        <v>240</v>
      </c>
      <c r="M24" t="s">
        <v>359</v>
      </c>
      <c r="Q24" t="s">
        <v>298</v>
      </c>
    </row>
    <row r="25" spans="2:18" ht="16.5" x14ac:dyDescent="0.2">
      <c r="B25" s="72"/>
      <c r="F25" s="115" t="s">
        <v>282</v>
      </c>
      <c r="G25" s="114" t="s">
        <v>241</v>
      </c>
      <c r="K25" t="s">
        <v>323</v>
      </c>
      <c r="L25" t="s">
        <v>241</v>
      </c>
      <c r="M25" t="s">
        <v>360</v>
      </c>
    </row>
    <row r="26" spans="2:18" ht="16.5" x14ac:dyDescent="0.2">
      <c r="B26" s="113"/>
      <c r="F26" s="115" t="s">
        <v>283</v>
      </c>
      <c r="G26" s="114" t="s">
        <v>242</v>
      </c>
      <c r="K26" t="s">
        <v>324</v>
      </c>
      <c r="L26" t="s">
        <v>242</v>
      </c>
      <c r="M26" t="s">
        <v>361</v>
      </c>
    </row>
    <row r="27" spans="2:18" ht="16.5" x14ac:dyDescent="0.2">
      <c r="B27" s="113"/>
      <c r="F27" s="115" t="s">
        <v>284</v>
      </c>
      <c r="G27" s="114" t="s">
        <v>243</v>
      </c>
      <c r="K27" t="s">
        <v>325</v>
      </c>
      <c r="L27" t="s">
        <v>243</v>
      </c>
      <c r="M27" t="s">
        <v>362</v>
      </c>
    </row>
    <row r="28" spans="2:18" ht="16.5" x14ac:dyDescent="0.2">
      <c r="B28" s="72"/>
      <c r="F28" s="115" t="s">
        <v>285</v>
      </c>
      <c r="G28" s="114" t="s">
        <v>244</v>
      </c>
      <c r="K28" t="s">
        <v>326</v>
      </c>
      <c r="L28" t="s">
        <v>244</v>
      </c>
      <c r="M28" t="s">
        <v>363</v>
      </c>
    </row>
    <row r="29" spans="2:18" ht="16.5" x14ac:dyDescent="0.2">
      <c r="B29" s="72"/>
      <c r="F29" s="115" t="s">
        <v>286</v>
      </c>
      <c r="G29" s="114" t="s">
        <v>245</v>
      </c>
      <c r="K29" t="s">
        <v>327</v>
      </c>
      <c r="L29" t="s">
        <v>245</v>
      </c>
      <c r="M29" t="s">
        <v>364</v>
      </c>
    </row>
    <row r="30" spans="2:18" ht="16.5" x14ac:dyDescent="0.2">
      <c r="B30" s="72"/>
      <c r="F30" s="115" t="s">
        <v>287</v>
      </c>
      <c r="G30" s="114" t="s">
        <v>246</v>
      </c>
      <c r="K30" t="s">
        <v>328</v>
      </c>
      <c r="L30" t="s">
        <v>246</v>
      </c>
      <c r="M30" t="s">
        <v>365</v>
      </c>
    </row>
    <row r="31" spans="2:18" ht="16.5" x14ac:dyDescent="0.2">
      <c r="B31" s="72"/>
      <c r="F31" s="115" t="s">
        <v>288</v>
      </c>
      <c r="G31" s="114" t="s">
        <v>247</v>
      </c>
      <c r="K31" t="s">
        <v>329</v>
      </c>
      <c r="L31" t="s">
        <v>247</v>
      </c>
      <c r="M31" t="s">
        <v>366</v>
      </c>
    </row>
    <row r="32" spans="2:18" ht="16.5" x14ac:dyDescent="0.2">
      <c r="B32" s="113"/>
      <c r="F32" s="115" t="s">
        <v>289</v>
      </c>
      <c r="G32" s="114" t="s">
        <v>248</v>
      </c>
      <c r="K32" t="s">
        <v>330</v>
      </c>
      <c r="L32" t="s">
        <v>248</v>
      </c>
      <c r="M32" t="s">
        <v>367</v>
      </c>
    </row>
    <row r="33" spans="2:13" ht="16.5" x14ac:dyDescent="0.2">
      <c r="B33" s="113"/>
      <c r="F33" s="115" t="s">
        <v>290</v>
      </c>
      <c r="G33" s="114" t="s">
        <v>249</v>
      </c>
      <c r="K33" t="s">
        <v>331</v>
      </c>
      <c r="L33" t="s">
        <v>249</v>
      </c>
      <c r="M33" t="s">
        <v>368</v>
      </c>
    </row>
    <row r="34" spans="2:13" ht="16.5" x14ac:dyDescent="0.2">
      <c r="F34" s="115" t="s">
        <v>291</v>
      </c>
      <c r="G34" s="115" t="s">
        <v>250</v>
      </c>
      <c r="K34" t="s">
        <v>332</v>
      </c>
      <c r="L34" t="s">
        <v>250</v>
      </c>
      <c r="M34" t="s">
        <v>369</v>
      </c>
    </row>
    <row r="35" spans="2:13" ht="16.5" x14ac:dyDescent="0.2">
      <c r="F35" s="115" t="s">
        <v>292</v>
      </c>
      <c r="G35" s="115" t="s">
        <v>251</v>
      </c>
      <c r="K35" t="s">
        <v>333</v>
      </c>
      <c r="L35" t="s">
        <v>251</v>
      </c>
      <c r="M35" t="s">
        <v>370</v>
      </c>
    </row>
    <row r="36" spans="2:13" ht="16.5" x14ac:dyDescent="0.2">
      <c r="F36" s="115" t="s">
        <v>293</v>
      </c>
      <c r="G36" s="115" t="s">
        <v>252</v>
      </c>
      <c r="K36" t="s">
        <v>334</v>
      </c>
      <c r="L36" t="s">
        <v>252</v>
      </c>
      <c r="M36" t="s">
        <v>371</v>
      </c>
    </row>
    <row r="37" spans="2:13" ht="16.5" x14ac:dyDescent="0.2">
      <c r="F37" s="115" t="s">
        <v>294</v>
      </c>
      <c r="G37" s="115" t="s">
        <v>253</v>
      </c>
      <c r="K37" t="s">
        <v>335</v>
      </c>
      <c r="L37" t="s">
        <v>253</v>
      </c>
      <c r="M37" t="s">
        <v>372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workbookViewId="0">
      <selection activeCell="G13" sqref="G13"/>
    </sheetView>
  </sheetViews>
  <sheetFormatPr defaultRowHeight="16.5" x14ac:dyDescent="0.2"/>
  <cols>
    <col min="1" max="2" width="9" style="1"/>
    <col min="3" max="3" width="10.875" style="1" customWidth="1"/>
    <col min="4" max="4" width="12.75" style="6" customWidth="1"/>
    <col min="5" max="5" width="25.125" style="61" customWidth="1"/>
    <col min="6" max="16384" width="9" style="1"/>
  </cols>
  <sheetData>
    <row r="5" spans="2:5" x14ac:dyDescent="0.2">
      <c r="B5" s="62" t="s">
        <v>134</v>
      </c>
      <c r="C5" s="62" t="s">
        <v>134</v>
      </c>
      <c r="D5" s="5" t="s">
        <v>135</v>
      </c>
      <c r="E5" s="63" t="s">
        <v>136</v>
      </c>
    </row>
    <row r="6" spans="2:5" s="44" customFormat="1" ht="33" x14ac:dyDescent="0.2">
      <c r="B6" s="5" t="s">
        <v>140</v>
      </c>
      <c r="C6" s="62" t="s">
        <v>120</v>
      </c>
      <c r="D6" s="5">
        <v>3100</v>
      </c>
      <c r="E6" s="63" t="s">
        <v>141</v>
      </c>
    </row>
    <row r="7" spans="2:5" s="44" customFormat="1" ht="33" x14ac:dyDescent="0.2">
      <c r="B7" s="173" t="s">
        <v>137</v>
      </c>
      <c r="C7" s="62" t="s">
        <v>121</v>
      </c>
      <c r="D7" s="5">
        <v>485</v>
      </c>
      <c r="E7" s="64" t="s">
        <v>126</v>
      </c>
    </row>
    <row r="8" spans="2:5" s="44" customFormat="1" ht="33" x14ac:dyDescent="0.2">
      <c r="B8" s="174"/>
      <c r="C8" s="62" t="s">
        <v>127</v>
      </c>
      <c r="D8" s="5">
        <v>120</v>
      </c>
      <c r="E8" s="64" t="s">
        <v>139</v>
      </c>
    </row>
    <row r="9" spans="2:5" s="44" customFormat="1" x14ac:dyDescent="0.2">
      <c r="B9" s="174"/>
      <c r="C9" s="65" t="s">
        <v>123</v>
      </c>
      <c r="D9" s="5">
        <v>40</v>
      </c>
      <c r="E9" s="64" t="s">
        <v>129</v>
      </c>
    </row>
    <row r="10" spans="2:5" s="44" customFormat="1" x14ac:dyDescent="0.2">
      <c r="B10" s="175"/>
      <c r="C10" s="65" t="s">
        <v>124</v>
      </c>
      <c r="D10" s="5">
        <v>100</v>
      </c>
      <c r="E10" s="64" t="s">
        <v>130</v>
      </c>
    </row>
    <row r="11" spans="2:5" s="44" customFormat="1" x14ac:dyDescent="0.2">
      <c r="B11" s="176" t="s">
        <v>128</v>
      </c>
      <c r="C11" s="177"/>
      <c r="D11" s="183" t="str">
        <f>"　攻击："&amp;D6&amp;"+"&amp;D6*D8/100+D7</f>
        <v>　攻击：3100+4205</v>
      </c>
      <c r="E11" s="184"/>
    </row>
    <row r="12" spans="2:5" s="44" customFormat="1" x14ac:dyDescent="0.2">
      <c r="B12" s="178"/>
      <c r="C12" s="179"/>
      <c r="D12" s="183" t="str">
        <f>"　暴击："&amp;10&amp;"%"&amp;"+"&amp;D9&amp;"%"</f>
        <v>　暴击：10%+40%</v>
      </c>
      <c r="E12" s="184"/>
    </row>
    <row r="13" spans="2:5" s="44" customFormat="1" x14ac:dyDescent="0.2">
      <c r="B13" s="180"/>
      <c r="C13" s="181"/>
      <c r="D13" s="183" t="str">
        <f>"　暴伤："&amp;150+D10&amp;"%"</f>
        <v>　暴伤：250%</v>
      </c>
      <c r="E13" s="184"/>
    </row>
    <row r="14" spans="2:5" s="44" customFormat="1" ht="33" x14ac:dyDescent="0.2">
      <c r="B14" s="173" t="s">
        <v>138</v>
      </c>
      <c r="C14" s="66" t="s">
        <v>133</v>
      </c>
      <c r="D14" s="5" t="str">
        <f>D9+10&amp;"%"</f>
        <v>50%</v>
      </c>
      <c r="E14" s="63" t="s">
        <v>132</v>
      </c>
    </row>
    <row r="15" spans="2:5" s="44" customFormat="1" x14ac:dyDescent="0.2">
      <c r="B15" s="174"/>
      <c r="C15" s="66" t="s">
        <v>167</v>
      </c>
      <c r="D15" s="5">
        <f>D6+D6*D8/100+D7</f>
        <v>7305</v>
      </c>
      <c r="E15" s="63" t="s">
        <v>168</v>
      </c>
    </row>
    <row r="16" spans="2:5" s="44" customFormat="1" ht="33" x14ac:dyDescent="0.2">
      <c r="B16" s="174"/>
      <c r="C16" s="62" t="s">
        <v>122</v>
      </c>
      <c r="D16" s="67">
        <f>((D6*D8/100)+D6+D7)*(1.5+(D10*0.01))</f>
        <v>18262.5</v>
      </c>
      <c r="E16" s="64" t="s">
        <v>166</v>
      </c>
    </row>
    <row r="17" spans="2:5" s="44" customFormat="1" ht="49.5" x14ac:dyDescent="0.2">
      <c r="B17" s="175"/>
      <c r="C17" s="62" t="s">
        <v>125</v>
      </c>
      <c r="D17" s="67">
        <f>IF(D9&gt;90,D16,(D16*(D9+10)*0.01)+((D6*D8/100+D6+D7)*(100-D9-10)*0.01))</f>
        <v>12783.75</v>
      </c>
      <c r="E17" s="64" t="s">
        <v>131</v>
      </c>
    </row>
    <row r="18" spans="2:5" x14ac:dyDescent="0.2">
      <c r="C18" s="182"/>
      <c r="D18" s="182"/>
    </row>
  </sheetData>
  <mergeCells count="7">
    <mergeCell ref="B7:B10"/>
    <mergeCell ref="B14:B17"/>
    <mergeCell ref="B11:C13"/>
    <mergeCell ref="C18:D18"/>
    <mergeCell ref="D11:E11"/>
    <mergeCell ref="D13:E13"/>
    <mergeCell ref="D12:E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草案</vt:lpstr>
      <vt:lpstr>加成</vt:lpstr>
      <vt:lpstr>式神经验及其他数据</vt:lpstr>
      <vt:lpstr>星级等级代表的实际总经验</vt:lpstr>
      <vt:lpstr>经验代码</vt:lpstr>
      <vt:lpstr>暴击爆伤和攻击收益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xinxing</dc:creator>
  <cp:lastModifiedBy>xing</cp:lastModifiedBy>
  <dcterms:created xsi:type="dcterms:W3CDTF">2016-11-29T10:17:51Z</dcterms:created>
  <dcterms:modified xsi:type="dcterms:W3CDTF">2016-12-24T19:41:38Z</dcterms:modified>
</cp:coreProperties>
</file>