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232" activeTab="2"/>
  </bookViews>
  <sheets>
    <sheet name="Summary" sheetId="1" r:id="rId1"/>
    <sheet name="REMUNERATION COST ESTIMATES" sheetId="3" r:id="rId2"/>
    <sheet name="REIMBURSABLE EXPENSES" sheetId="2" r:id="rId3"/>
  </sheets>
  <definedNames>
    <definedName name="bookmark0" localSheetId="1">'REMUNERATION COST ESTIMATES'!$A$1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2" l="1"/>
  <c r="L45" i="2"/>
  <c r="L46" i="2"/>
  <c r="L47" i="2"/>
  <c r="M47" i="2" s="1"/>
  <c r="L41" i="2"/>
  <c r="L42" i="2"/>
  <c r="L37" i="2"/>
  <c r="L38" i="2"/>
  <c r="L39" i="2"/>
  <c r="L40" i="2"/>
  <c r="L32" i="2"/>
  <c r="L33" i="2"/>
  <c r="L34" i="2"/>
  <c r="L35" i="2"/>
  <c r="L36" i="2"/>
  <c r="L30" i="2"/>
  <c r="L31" i="2"/>
  <c r="L29" i="2"/>
  <c r="O45" i="2"/>
  <c r="O46" i="2"/>
  <c r="O44" i="2"/>
  <c r="N44" i="2"/>
  <c r="M45" i="2"/>
  <c r="P45" i="2" s="1"/>
  <c r="M46" i="2"/>
  <c r="P46" i="2" s="1"/>
  <c r="M44" i="2"/>
  <c r="P44" i="2" s="1"/>
  <c r="P47" i="2" l="1"/>
  <c r="C17" i="1"/>
  <c r="C15" i="1"/>
  <c r="C13" i="1"/>
  <c r="C12" i="1"/>
  <c r="D10" i="1"/>
  <c r="C10" i="1"/>
  <c r="D8" i="1"/>
  <c r="D7" i="1"/>
  <c r="D6" i="1"/>
  <c r="C7" i="1"/>
  <c r="C6" i="1"/>
  <c r="I47" i="3"/>
  <c r="I45" i="3"/>
  <c r="I17" i="3"/>
  <c r="G47" i="3"/>
  <c r="G45" i="3"/>
  <c r="G17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5" i="3"/>
  <c r="I13" i="3"/>
  <c r="I11" i="3"/>
  <c r="I9" i="3"/>
  <c r="I7" i="3"/>
  <c r="I5" i="3"/>
  <c r="I49" i="2"/>
  <c r="I50" i="2" s="1"/>
  <c r="I26" i="2"/>
  <c r="I14" i="2"/>
  <c r="I8" i="2"/>
  <c r="I48" i="2"/>
  <c r="I47" i="2"/>
  <c r="I46" i="2"/>
  <c r="I45" i="2"/>
  <c r="I44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5" i="2"/>
  <c r="I24" i="2"/>
  <c r="I20" i="2"/>
  <c r="I19" i="2"/>
  <c r="I18" i="2"/>
  <c r="I17" i="2"/>
  <c r="I16" i="2"/>
  <c r="I13" i="2"/>
  <c r="I12" i="2"/>
  <c r="I11" i="2"/>
  <c r="I10" i="2"/>
  <c r="I7" i="2"/>
</calcChain>
</file>

<file path=xl/sharedStrings.xml><?xml version="1.0" encoding="utf-8"?>
<sst xmlns="http://schemas.openxmlformats.org/spreadsheetml/2006/main" count="283" uniqueCount="136">
  <si>
    <t>SUMMARY OF COSTS</t>
  </si>
  <si>
    <t>Item</t>
  </si>
  <si>
    <t>Currency</t>
  </si>
  <si>
    <t>In Equivalent BDT</t>
  </si>
  <si>
    <t>Cost of the Financial Proposal:</t>
  </si>
  <si>
    <t>(1) Remuneration</t>
  </si>
  <si>
    <t>-</t>
  </si>
  <si>
    <t>(2) Reimbursable</t>
  </si>
  <si>
    <t>Sub-Total</t>
  </si>
  <si>
    <t>Provisional Sum for Contingency and Price Escalation</t>
  </si>
  <si>
    <t>TOTAL</t>
  </si>
  <si>
    <t>Local Tax Estimates</t>
  </si>
  <si>
    <t>Income Tax (12% on C / 0.88 * 0.12) (removing Reimbursable Expenses)</t>
  </si>
  <si>
    <t>VAT (15% on C + D)</t>
  </si>
  <si>
    <t>Income Tax on Non-Resident Experts (to be Reimbursed from the Project)</t>
  </si>
  <si>
    <t>Total Estimate for Local Tax</t>
  </si>
  <si>
    <t>GRAND TOTAL with VAT and Tax</t>
  </si>
  <si>
    <t>Foreign
Currency
(USD)</t>
  </si>
  <si>
    <t>Local Currency (BDT)</t>
  </si>
  <si>
    <t>APPENDIX D - REIMBURSABLE EXPENSES COST ESTIMATES</t>
  </si>
  <si>
    <t>No.</t>
  </si>
  <si>
    <t>Type of Reimbursable Expenses</t>
  </si>
  <si>
    <t>Quantity</t>
  </si>
  <si>
    <t>Unit Price</t>
  </si>
  <si>
    <t>Foreign Currency (USD)</t>
  </si>
  <si>
    <t>Reimbursable Expenses</t>
  </si>
  <si>
    <t>International flights</t>
  </si>
  <si>
    <t>Communication cost</t>
  </si>
  <si>
    <t>BDT</t>
  </si>
  <si>
    <t>Drafting supplies &amp; reports</t>
  </si>
  <si>
    <t>LS</t>
  </si>
  <si>
    <t>Field Visit</t>
  </si>
  <si>
    <t>a. Key Experts</t>
  </si>
  <si>
    <t>b. Non-Key Experts</t>
  </si>
  <si>
    <t>Support Service after Completion of Project</t>
  </si>
  <si>
    <t>Local transportation costs</t>
  </si>
  <si>
    <t>Training to the Clint's personnel</t>
  </si>
  <si>
    <t>Support Staff</t>
  </si>
  <si>
    <t>a. Office Manager cum Accoutant (1)</t>
  </si>
  <si>
    <t>b. Office Assisstant (1)</t>
  </si>
  <si>
    <t>c. Office Peon (1)</t>
  </si>
  <si>
    <t>Office Rent, Furniture, Maintenance</t>
  </si>
  <si>
    <t>Office supplies, computer &amp; other consumables</t>
  </si>
  <si>
    <t>Perdiems (Overnight stay allowance):</t>
  </si>
  <si>
    <t>a)</t>
  </si>
  <si>
    <t>International</t>
  </si>
  <si>
    <t>b)</t>
  </si>
  <si>
    <t>National</t>
  </si>
  <si>
    <t>I. Key Experts</t>
  </si>
  <si>
    <t>ii. Non-Key Experts</t>
  </si>
  <si>
    <t>Sub Total of Services</t>
  </si>
  <si>
    <t>Equipment, Instruments, Materials, Supplies, etc</t>
  </si>
  <si>
    <t>Supply of Hardware (Name of Equipment and Specification):</t>
  </si>
  <si>
    <t>i) Desktop</t>
  </si>
  <si>
    <t>Dell Optiplex 5040 MT</t>
  </si>
  <si>
    <t>ii) UPS for Desktop</t>
  </si>
  <si>
    <t>1KVS UPS</t>
  </si>
  <si>
    <t>iii) Server</t>
  </si>
  <si>
    <t>Dell PowerEdge R730</t>
  </si>
  <si>
    <t>iv) UPS for Server</t>
  </si>
  <si>
    <t>10KVA Rackmount UPS</t>
  </si>
  <si>
    <t>v) Network Swich &amp; LAN Cabling</t>
  </si>
  <si>
    <t>Cisco 2096X-24TS-L Belden</t>
  </si>
  <si>
    <t>Structure Cabling- Belden</t>
  </si>
  <si>
    <t>vi) Server Rack</t>
  </si>
  <si>
    <t>Dell NetShelter SX 42U</t>
  </si>
  <si>
    <t>vii) KVM Switch</t>
  </si>
  <si>
    <t>16-port KVM+1U Console Monitor</t>
  </si>
  <si>
    <t>viii) External Strong with Backup Appliance</t>
  </si>
  <si>
    <t>Dell PowerVault NX3230</t>
  </si>
  <si>
    <t>Dell PowerVault 114T LT04</t>
  </si>
  <si>
    <t>ix) Large Scale Printer</t>
  </si>
  <si>
    <t>BDT’</t>
  </si>
  <si>
    <t>x) Digitizer</t>
  </si>
  <si>
    <t>xi) Printer</t>
  </si>
  <si>
    <t>30ppm Laser printer</t>
  </si>
  <si>
    <t>c)</t>
  </si>
  <si>
    <t>Server Room Infrastructure</t>
  </si>
  <si>
    <t>System Software:</t>
  </si>
  <si>
    <t>i) Server GIS Mapping Software</t>
  </si>
  <si>
    <t>ArcGlS Server Enterprise Advanced (Windows)</t>
  </si>
  <si>
    <t>ii) Desktop GIS (Advance)</t>
  </si>
  <si>
    <t>ArcGlS for Desktop Advanced (formerly Arclnfo) Concurrent Use License</t>
  </si>
  <si>
    <t>iii) Desktop GIS (Basic)</t>
  </si>
  <si>
    <t>ArcGlS for Desktop Basic (formerly ArcView) Concurrent Use License</t>
  </si>
  <si>
    <t>iii) Database Software</t>
  </si>
  <si>
    <t>MS SQL Server 2014 std, 5CAL</t>
  </si>
  <si>
    <t>iv) Customized GIS Solution Development</t>
  </si>
  <si>
    <t>Total Reimbursable:</t>
  </si>
  <si>
    <t>Sub Total Equipment, Instruments, Materials, Supplies, etc.:</t>
  </si>
  <si>
    <t>Days</t>
  </si>
  <si>
    <t>Months</t>
  </si>
  <si>
    <t>Nos.</t>
  </si>
  <si>
    <t>Lot</t>
  </si>
  <si>
    <t>APPENDIX C - REMUNERATION COST ESTIMATES</t>
  </si>
  <si>
    <t>Position</t>
  </si>
  <si>
    <t>Firm</t>
  </si>
  <si>
    <t>Time Input in Person/ Month</t>
  </si>
  <si>
    <t>KEY EXPERTS</t>
  </si>
  <si>
    <t>K1</t>
  </si>
  <si>
    <t>Project Team Leader (PTL)</t>
  </si>
  <si>
    <t>BETS</t>
  </si>
  <si>
    <t>[Home]</t>
  </si>
  <si>
    <t>[Field]</t>
  </si>
  <si>
    <t>K2</t>
  </si>
  <si>
    <t>Lead GIS Specialist/Systems Specialist</t>
  </si>
  <si>
    <t>K3</t>
  </si>
  <si>
    <t>Lead Database Management Specialist</t>
  </si>
  <si>
    <t>K4</t>
  </si>
  <si>
    <t>Local Government Development Specialist</t>
  </si>
  <si>
    <t>K5</t>
  </si>
  <si>
    <t>Economist/Public Finance Specialist</t>
  </si>
  <si>
    <t>K6</t>
  </si>
  <si>
    <t>Capacity Development Specialist</t>
  </si>
  <si>
    <t>Sub-Total of Key Experts</t>
  </si>
  <si>
    <t>NON-KEY EXPERT (National)</t>
  </si>
  <si>
    <t>N1</t>
  </si>
  <si>
    <t>Associate GIS Specialist</t>
  </si>
  <si>
    <t>N2</t>
  </si>
  <si>
    <t>N3</t>
  </si>
  <si>
    <t>N4</t>
  </si>
  <si>
    <t>N5</t>
  </si>
  <si>
    <t>Database Encoders</t>
  </si>
  <si>
    <t>N6</t>
  </si>
  <si>
    <t>N7</t>
  </si>
  <si>
    <t>N8</t>
  </si>
  <si>
    <t>N9</t>
  </si>
  <si>
    <t>Field Information Surveyors (FIS)</t>
  </si>
  <si>
    <t>N10</t>
  </si>
  <si>
    <t>N11</t>
  </si>
  <si>
    <t>N12</t>
  </si>
  <si>
    <t>N13</t>
  </si>
  <si>
    <t>Sub-Total of Non-Key Experts</t>
  </si>
  <si>
    <t>Total</t>
  </si>
  <si>
    <t>Person-Month Remuneration Rate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</si>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</sst>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43" fontId="7" fillId="2" borderId="1" xfId="1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43" fontId="7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4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2" sqref="A12"/>
    </sheetView>
  </sheetViews>
  <sheetFormatPr defaultRowHeight="14.4" x14ac:dyDescent="0.3"/>
  <cols>
    <col min="1" max="1" width="40.109375" customWidth="1"/>
    <col min="2" max="2" width="14.44140625" customWidth="1"/>
    <col min="3" max="3" width="14.88671875" customWidth="1"/>
    <col min="4" max="4" width="15.109375" customWidth="1"/>
    <col min="5" max="5" width="0.88671875" customWidth="1"/>
    <col min="7" max="7" width="19.44140625" customWidth="1"/>
  </cols>
  <sheetData>
    <row r="1" spans="1:4" ht="15" x14ac:dyDescent="0.3">
      <c r="A1" s="1" t="s">
        <v>0</v>
      </c>
    </row>
    <row r="3" spans="1:4" ht="39.6" x14ac:dyDescent="0.3">
      <c r="A3" s="2" t="s">
        <v>1</v>
      </c>
      <c r="B3" s="2" t="s">
        <v>17</v>
      </c>
      <c r="C3" s="2" t="s">
        <v>18</v>
      </c>
      <c r="D3" s="2" t="s">
        <v>3</v>
      </c>
    </row>
    <row r="4" spans="1:4" x14ac:dyDescent="0.3">
      <c r="A4" s="3"/>
      <c r="B4" s="4"/>
      <c r="C4" s="5"/>
      <c r="D4" s="5"/>
    </row>
    <row r="5" spans="1:4" x14ac:dyDescent="0.3">
      <c r="A5" s="6" t="s">
        <v>4</v>
      </c>
      <c r="B5" s="4"/>
      <c r="C5" s="5"/>
      <c r="D5" s="5"/>
    </row>
    <row r="6" spans="1:4" x14ac:dyDescent="0.3">
      <c r="A6" s="6" t="s">
        <v>5</v>
      </c>
      <c r="B6" s="7" t="s">
        <v>6</v>
      </c>
      <c r="C6" s="8">
        <f>'REMUNERATION COST ESTIMATES'!I47</f>
        <v>33120000</v>
      </c>
      <c r="D6" s="8">
        <f>C6</f>
        <v>33120000</v>
      </c>
    </row>
    <row r="7" spans="1:4" x14ac:dyDescent="0.3">
      <c r="A7" s="6" t="s">
        <v>7</v>
      </c>
      <c r="B7" s="7" t="s">
        <v>6</v>
      </c>
      <c r="C7" s="8">
        <f>'REIMBURSABLE EXPENSES'!I50</f>
        <v>22937600</v>
      </c>
      <c r="D7" s="8">
        <f t="shared" ref="D7:D8" si="0">C7</f>
        <v>22937600</v>
      </c>
    </row>
    <row r="8" spans="1:4" x14ac:dyDescent="0.3">
      <c r="A8" s="9" t="s">
        <v>8</v>
      </c>
      <c r="B8" s="2" t="s">
        <v>6</v>
      </c>
      <c r="C8" s="10">
        <v>56057600</v>
      </c>
      <c r="D8" s="10">
        <f t="shared" si="0"/>
        <v>56057600</v>
      </c>
    </row>
    <row r="9" spans="1:4" ht="26.4" x14ac:dyDescent="0.3">
      <c r="A9" s="6" t="s">
        <v>9</v>
      </c>
      <c r="B9" s="7" t="s">
        <v>6</v>
      </c>
      <c r="C9" s="5"/>
      <c r="D9" s="5"/>
    </row>
    <row r="10" spans="1:4" x14ac:dyDescent="0.3">
      <c r="A10" s="9" t="s">
        <v>10</v>
      </c>
      <c r="B10" s="2" t="s">
        <v>6</v>
      </c>
      <c r="C10" s="10">
        <f>SUM(C8:C9)</f>
        <v>56057600</v>
      </c>
      <c r="D10" s="10">
        <f>SUM(D8:D9)</f>
        <v>56057600</v>
      </c>
    </row>
    <row r="11" spans="1:4" x14ac:dyDescent="0.3">
      <c r="A11" s="9" t="s">
        <v>11</v>
      </c>
      <c r="B11" s="4"/>
      <c r="C11" s="5"/>
      <c r="D11" s="5"/>
    </row>
    <row r="12" spans="1:4" ht="26.4" x14ac:dyDescent="0.3">
      <c r="A12" s="6" t="s">
        <v>12</v>
      </c>
      <c r="B12" s="4"/>
      <c r="C12" s="8">
        <f>C10*0.12</f>
        <v>6726912</v>
      </c>
      <c r="D12" s="8">
        <v>4516364</v>
      </c>
    </row>
    <row r="13" spans="1:4" x14ac:dyDescent="0.3">
      <c r="A13" s="6" t="s">
        <v>13</v>
      </c>
      <c r="B13" s="11"/>
      <c r="C13" s="8">
        <f>C10*0.15</f>
        <v>8408640</v>
      </c>
      <c r="D13" s="8">
        <v>9086095</v>
      </c>
    </row>
    <row r="14" spans="1:4" ht="26.4" x14ac:dyDescent="0.3">
      <c r="A14" s="6" t="s">
        <v>14</v>
      </c>
      <c r="B14" s="4"/>
      <c r="C14" s="5"/>
      <c r="D14" s="5"/>
    </row>
    <row r="15" spans="1:4" x14ac:dyDescent="0.3">
      <c r="A15" s="9" t="s">
        <v>15</v>
      </c>
      <c r="B15" s="11"/>
      <c r="C15" s="10">
        <f>SUM(C12:C14)</f>
        <v>15135552</v>
      </c>
      <c r="D15" s="10">
        <v>13602459</v>
      </c>
    </row>
    <row r="16" spans="1:4" x14ac:dyDescent="0.3">
      <c r="A16" s="3"/>
      <c r="B16" s="4"/>
      <c r="C16" s="5"/>
      <c r="D16" s="5"/>
    </row>
    <row r="17" spans="1:4" x14ac:dyDescent="0.3">
      <c r="A17" s="9" t="s">
        <v>16</v>
      </c>
      <c r="B17" s="11"/>
      <c r="C17" s="10">
        <f>C15+C10</f>
        <v>71193152</v>
      </c>
      <c r="D17" s="10">
        <v>69660059</v>
      </c>
    </row>
  </sheetData>
  <pageMargins left="1" right="0.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2" workbookViewId="0">
      <selection activeCell="F10" sqref="F10"/>
    </sheetView>
  </sheetViews>
  <sheetFormatPr defaultRowHeight="14.4" x14ac:dyDescent="0.3"/>
  <cols>
    <col min="1" max="1" width="4.109375" bestFit="1" customWidth="1"/>
    <col min="2" max="2" width="24.109375" customWidth="1"/>
    <col min="3" max="3" width="5.44140625" customWidth="1"/>
    <col min="4" max="4" width="5.6640625" customWidth="1"/>
    <col min="5" max="6" width="7.5546875" bestFit="1" customWidth="1"/>
    <col min="7" max="7" width="7.88671875" customWidth="1"/>
    <col min="8" max="8" width="7.44140625" customWidth="1"/>
    <col min="9" max="9" width="15.5546875" customWidth="1"/>
    <col min="10" max="10" width="0.6640625" customWidth="1"/>
  </cols>
  <sheetData>
    <row r="1" spans="1:9" ht="15" x14ac:dyDescent="0.3">
      <c r="A1" s="35" t="s">
        <v>94</v>
      </c>
      <c r="B1" s="35"/>
      <c r="C1" s="35"/>
      <c r="D1" s="35"/>
      <c r="E1" s="35"/>
      <c r="F1" s="35"/>
      <c r="G1" s="35"/>
      <c r="H1" s="35"/>
      <c r="I1" s="35"/>
    </row>
    <row r="3" spans="1:9" ht="55.5" customHeight="1" x14ac:dyDescent="0.3">
      <c r="A3" s="12" t="s">
        <v>20</v>
      </c>
      <c r="B3" s="12" t="s">
        <v>95</v>
      </c>
      <c r="C3" s="30" t="s">
        <v>96</v>
      </c>
      <c r="D3" s="30" t="s">
        <v>2</v>
      </c>
      <c r="E3" s="32" t="s">
        <v>134</v>
      </c>
      <c r="F3" s="32"/>
      <c r="G3" s="12" t="s">
        <v>97</v>
      </c>
      <c r="H3" s="12" t="s">
        <v>24</v>
      </c>
      <c r="I3" s="2" t="s">
        <v>18</v>
      </c>
    </row>
    <row r="4" spans="1:9" x14ac:dyDescent="0.3">
      <c r="A4" s="18"/>
      <c r="B4" s="25" t="s">
        <v>98</v>
      </c>
      <c r="C4" s="20"/>
      <c r="D4" s="20"/>
      <c r="E4" s="20"/>
      <c r="F4" s="20"/>
      <c r="G4" s="20"/>
      <c r="H4" s="20"/>
      <c r="I4" s="20"/>
    </row>
    <row r="5" spans="1:9" x14ac:dyDescent="0.3">
      <c r="A5" s="33" t="s">
        <v>99</v>
      </c>
      <c r="B5" s="34" t="s">
        <v>100</v>
      </c>
      <c r="C5" s="33" t="s">
        <v>101</v>
      </c>
      <c r="D5" s="33" t="s">
        <v>28</v>
      </c>
      <c r="E5" s="26" t="s">
        <v>102</v>
      </c>
      <c r="F5" s="27">
        <v>300000</v>
      </c>
      <c r="G5" s="16">
        <v>18</v>
      </c>
      <c r="H5" s="15"/>
      <c r="I5" s="17">
        <f>F5*G5</f>
        <v>5400000</v>
      </c>
    </row>
    <row r="6" spans="1:9" x14ac:dyDescent="0.3">
      <c r="A6" s="33"/>
      <c r="B6" s="34"/>
      <c r="C6" s="33"/>
      <c r="D6" s="33"/>
      <c r="E6" s="26" t="s">
        <v>103</v>
      </c>
      <c r="F6" s="14"/>
      <c r="G6" s="13"/>
      <c r="H6" s="15"/>
      <c r="I6" s="14"/>
    </row>
    <row r="7" spans="1:9" x14ac:dyDescent="0.3">
      <c r="A7" s="33" t="s">
        <v>104</v>
      </c>
      <c r="B7" s="34" t="s">
        <v>105</v>
      </c>
      <c r="C7" s="33" t="s">
        <v>101</v>
      </c>
      <c r="D7" s="33" t="s">
        <v>28</v>
      </c>
      <c r="E7" s="26" t="s">
        <v>102</v>
      </c>
      <c r="F7" s="27">
        <v>175000</v>
      </c>
      <c r="G7" s="16">
        <v>18</v>
      </c>
      <c r="H7" s="15"/>
      <c r="I7" s="17">
        <f>F7*G7</f>
        <v>3150000</v>
      </c>
    </row>
    <row r="8" spans="1:9" x14ac:dyDescent="0.3">
      <c r="A8" s="33"/>
      <c r="B8" s="34"/>
      <c r="C8" s="33"/>
      <c r="D8" s="33"/>
      <c r="E8" s="26" t="s">
        <v>103</v>
      </c>
      <c r="F8" s="14"/>
      <c r="G8" s="13"/>
      <c r="H8" s="15"/>
      <c r="I8" s="14"/>
    </row>
    <row r="9" spans="1:9" x14ac:dyDescent="0.3">
      <c r="A9" s="33" t="s">
        <v>106</v>
      </c>
      <c r="B9" s="34" t="s">
        <v>107</v>
      </c>
      <c r="C9" s="33" t="s">
        <v>101</v>
      </c>
      <c r="D9" s="33" t="s">
        <v>28</v>
      </c>
      <c r="E9" s="26" t="s">
        <v>102</v>
      </c>
      <c r="F9" s="27">
        <v>150000</v>
      </c>
      <c r="G9" s="16">
        <v>18</v>
      </c>
      <c r="H9" s="15"/>
      <c r="I9" s="17">
        <f>F9*G9</f>
        <v>2700000</v>
      </c>
    </row>
    <row r="10" spans="1:9" x14ac:dyDescent="0.3">
      <c r="A10" s="33"/>
      <c r="B10" s="34"/>
      <c r="C10" s="33"/>
      <c r="D10" s="33"/>
      <c r="E10" s="26" t="s">
        <v>103</v>
      </c>
      <c r="F10" s="14"/>
      <c r="G10" s="13"/>
      <c r="H10" s="15"/>
      <c r="I10" s="14"/>
    </row>
    <row r="11" spans="1:9" x14ac:dyDescent="0.3">
      <c r="A11" s="33" t="s">
        <v>108</v>
      </c>
      <c r="B11" s="34" t="s">
        <v>109</v>
      </c>
      <c r="C11" s="33" t="s">
        <v>101</v>
      </c>
      <c r="D11" s="33" t="s">
        <v>28</v>
      </c>
      <c r="E11" s="26" t="s">
        <v>102</v>
      </c>
      <c r="F11" s="27">
        <v>150000</v>
      </c>
      <c r="G11" s="16">
        <v>18</v>
      </c>
      <c r="H11" s="15"/>
      <c r="I11" s="17">
        <f>F11*G11</f>
        <v>2700000</v>
      </c>
    </row>
    <row r="12" spans="1:9" x14ac:dyDescent="0.3">
      <c r="A12" s="33"/>
      <c r="B12" s="34"/>
      <c r="C12" s="33"/>
      <c r="D12" s="33"/>
      <c r="E12" s="26" t="s">
        <v>103</v>
      </c>
      <c r="F12" s="14"/>
      <c r="G12" s="13"/>
      <c r="H12" s="15"/>
      <c r="I12" s="14"/>
    </row>
    <row r="13" spans="1:9" x14ac:dyDescent="0.3">
      <c r="A13" s="33" t="s">
        <v>110</v>
      </c>
      <c r="B13" s="34" t="s">
        <v>111</v>
      </c>
      <c r="C13" s="33" t="s">
        <v>101</v>
      </c>
      <c r="D13" s="33" t="s">
        <v>28</v>
      </c>
      <c r="E13" s="26" t="s">
        <v>102</v>
      </c>
      <c r="F13" s="27">
        <v>150000</v>
      </c>
      <c r="G13" s="16">
        <v>18</v>
      </c>
      <c r="H13" s="15"/>
      <c r="I13" s="17">
        <f>F13*G13</f>
        <v>2700000</v>
      </c>
    </row>
    <row r="14" spans="1:9" x14ac:dyDescent="0.3">
      <c r="A14" s="33"/>
      <c r="B14" s="34"/>
      <c r="C14" s="33"/>
      <c r="D14" s="33"/>
      <c r="E14" s="26" t="s">
        <v>103</v>
      </c>
      <c r="F14" s="14"/>
      <c r="G14" s="13"/>
      <c r="H14" s="15"/>
      <c r="I14" s="14"/>
    </row>
    <row r="15" spans="1:9" x14ac:dyDescent="0.3">
      <c r="A15" s="33" t="s">
        <v>112</v>
      </c>
      <c r="B15" s="34" t="s">
        <v>113</v>
      </c>
      <c r="C15" s="33" t="s">
        <v>101</v>
      </c>
      <c r="D15" s="33" t="s">
        <v>28</v>
      </c>
      <c r="E15" s="26" t="s">
        <v>102</v>
      </c>
      <c r="F15" s="27">
        <v>150000</v>
      </c>
      <c r="G15" s="16">
        <v>18</v>
      </c>
      <c r="H15" s="15"/>
      <c r="I15" s="17">
        <f>F15*G15</f>
        <v>2700000</v>
      </c>
    </row>
    <row r="16" spans="1:9" x14ac:dyDescent="0.3">
      <c r="A16" s="33"/>
      <c r="B16" s="34"/>
      <c r="C16" s="33"/>
      <c r="D16" s="33"/>
      <c r="E16" s="26" t="s">
        <v>103</v>
      </c>
      <c r="F16" s="14"/>
      <c r="G16" s="13"/>
      <c r="H16" s="15"/>
      <c r="I16" s="14"/>
    </row>
    <row r="17" spans="1:9" x14ac:dyDescent="0.3">
      <c r="A17" s="18"/>
      <c r="B17" s="25" t="s">
        <v>114</v>
      </c>
      <c r="C17" s="18"/>
      <c r="D17" s="18"/>
      <c r="E17" s="20"/>
      <c r="F17" s="19"/>
      <c r="G17" s="12">
        <f>SUM(G4:G16)</f>
        <v>108</v>
      </c>
      <c r="H17" s="20"/>
      <c r="I17" s="28">
        <f>SUM(I5:I16)</f>
        <v>19350000</v>
      </c>
    </row>
    <row r="18" spans="1:9" ht="22.8" x14ac:dyDescent="0.3">
      <c r="A18" s="18"/>
      <c r="B18" s="25" t="s">
        <v>115</v>
      </c>
      <c r="C18" s="18"/>
      <c r="D18" s="18"/>
      <c r="E18" s="20"/>
      <c r="F18" s="19"/>
      <c r="G18" s="18"/>
      <c r="H18" s="20"/>
      <c r="I18" s="19"/>
    </row>
    <row r="19" spans="1:9" x14ac:dyDescent="0.3">
      <c r="A19" s="33" t="s">
        <v>116</v>
      </c>
      <c r="B19" s="34" t="s">
        <v>117</v>
      </c>
      <c r="C19" s="33" t="s">
        <v>101</v>
      </c>
      <c r="D19" s="33" t="s">
        <v>28</v>
      </c>
      <c r="E19" s="26" t="s">
        <v>102</v>
      </c>
      <c r="F19" s="27">
        <v>60000</v>
      </c>
      <c r="G19" s="16">
        <v>18</v>
      </c>
      <c r="H19" s="15"/>
      <c r="I19" s="17">
        <f>F19*G19</f>
        <v>1080000</v>
      </c>
    </row>
    <row r="20" spans="1:9" x14ac:dyDescent="0.3">
      <c r="A20" s="33"/>
      <c r="B20" s="34"/>
      <c r="C20" s="33"/>
      <c r="D20" s="33"/>
      <c r="E20" s="26" t="s">
        <v>103</v>
      </c>
      <c r="F20" s="14"/>
      <c r="G20" s="13"/>
      <c r="H20" s="15"/>
      <c r="I20" s="14"/>
    </row>
    <row r="21" spans="1:9" x14ac:dyDescent="0.3">
      <c r="A21" s="33" t="s">
        <v>118</v>
      </c>
      <c r="B21" s="34" t="s">
        <v>117</v>
      </c>
      <c r="C21" s="33" t="s">
        <v>101</v>
      </c>
      <c r="D21" s="33" t="s">
        <v>28</v>
      </c>
      <c r="E21" s="26" t="s">
        <v>102</v>
      </c>
      <c r="F21" s="27">
        <v>60000</v>
      </c>
      <c r="G21" s="16">
        <v>18</v>
      </c>
      <c r="H21" s="15"/>
      <c r="I21" s="17">
        <f>F21*G21</f>
        <v>1080000</v>
      </c>
    </row>
    <row r="22" spans="1:9" x14ac:dyDescent="0.3">
      <c r="A22" s="33"/>
      <c r="B22" s="34"/>
      <c r="C22" s="33"/>
      <c r="D22" s="33"/>
      <c r="E22" s="26" t="s">
        <v>103</v>
      </c>
      <c r="F22" s="14"/>
      <c r="G22" s="13"/>
      <c r="H22" s="15"/>
      <c r="I22" s="14"/>
    </row>
    <row r="23" spans="1:9" x14ac:dyDescent="0.3">
      <c r="A23" s="33" t="s">
        <v>119</v>
      </c>
      <c r="B23" s="34" t="s">
        <v>117</v>
      </c>
      <c r="C23" s="33" t="s">
        <v>101</v>
      </c>
      <c r="D23" s="33" t="s">
        <v>28</v>
      </c>
      <c r="E23" s="26" t="s">
        <v>102</v>
      </c>
      <c r="F23" s="27">
        <v>60000</v>
      </c>
      <c r="G23" s="16">
        <v>18</v>
      </c>
      <c r="H23" s="15"/>
      <c r="I23" s="17">
        <f>F23*G23</f>
        <v>1080000</v>
      </c>
    </row>
    <row r="24" spans="1:9" x14ac:dyDescent="0.3">
      <c r="A24" s="33"/>
      <c r="B24" s="34"/>
      <c r="C24" s="33"/>
      <c r="D24" s="33"/>
      <c r="E24" s="26" t="s">
        <v>103</v>
      </c>
      <c r="F24" s="14"/>
      <c r="G24" s="13"/>
      <c r="H24" s="15"/>
      <c r="I24" s="14"/>
    </row>
    <row r="25" spans="1:9" x14ac:dyDescent="0.3">
      <c r="A25" s="33" t="s">
        <v>120</v>
      </c>
      <c r="B25" s="34" t="s">
        <v>117</v>
      </c>
      <c r="C25" s="33" t="s">
        <v>101</v>
      </c>
      <c r="D25" s="33" t="s">
        <v>28</v>
      </c>
      <c r="E25" s="26" t="s">
        <v>102</v>
      </c>
      <c r="F25" s="27">
        <v>60000</v>
      </c>
      <c r="G25" s="16">
        <v>18</v>
      </c>
      <c r="H25" s="15"/>
      <c r="I25" s="17">
        <f>F25*G25</f>
        <v>1080000</v>
      </c>
    </row>
    <row r="26" spans="1:9" x14ac:dyDescent="0.3">
      <c r="A26" s="33"/>
      <c r="B26" s="34"/>
      <c r="C26" s="33"/>
      <c r="D26" s="33"/>
      <c r="E26" s="26" t="s">
        <v>103</v>
      </c>
      <c r="F26" s="14"/>
      <c r="G26" s="13"/>
      <c r="H26" s="15"/>
      <c r="I26" s="14"/>
    </row>
    <row r="27" spans="1:9" x14ac:dyDescent="0.3">
      <c r="A27" s="33" t="s">
        <v>121</v>
      </c>
      <c r="B27" s="34" t="s">
        <v>122</v>
      </c>
      <c r="C27" s="33" t="s">
        <v>101</v>
      </c>
      <c r="D27" s="33" t="s">
        <v>28</v>
      </c>
      <c r="E27" s="26" t="s">
        <v>102</v>
      </c>
      <c r="F27" s="27">
        <v>75000</v>
      </c>
      <c r="G27" s="16">
        <v>18</v>
      </c>
      <c r="H27" s="15"/>
      <c r="I27" s="17">
        <f>F27*G27</f>
        <v>1350000</v>
      </c>
    </row>
    <row r="28" spans="1:9" x14ac:dyDescent="0.3">
      <c r="A28" s="33"/>
      <c r="B28" s="34"/>
      <c r="C28" s="33"/>
      <c r="D28" s="33"/>
      <c r="E28" s="26" t="s">
        <v>103</v>
      </c>
      <c r="F28" s="14"/>
      <c r="G28" s="13"/>
      <c r="H28" s="15"/>
      <c r="I28" s="14"/>
    </row>
    <row r="29" spans="1:9" x14ac:dyDescent="0.3">
      <c r="A29" s="33" t="s">
        <v>123</v>
      </c>
      <c r="B29" s="34" t="s">
        <v>122</v>
      </c>
      <c r="C29" s="33" t="s">
        <v>101</v>
      </c>
      <c r="D29" s="33" t="s">
        <v>28</v>
      </c>
      <c r="E29" s="26" t="s">
        <v>102</v>
      </c>
      <c r="F29" s="27">
        <v>75000</v>
      </c>
      <c r="G29" s="16">
        <v>18</v>
      </c>
      <c r="H29" s="15"/>
      <c r="I29" s="17">
        <f>F29*G29</f>
        <v>1350000</v>
      </c>
    </row>
    <row r="30" spans="1:9" x14ac:dyDescent="0.3">
      <c r="A30" s="33"/>
      <c r="B30" s="34"/>
      <c r="C30" s="33"/>
      <c r="D30" s="33"/>
      <c r="E30" s="26" t="s">
        <v>103</v>
      </c>
      <c r="F30" s="14"/>
      <c r="G30" s="13"/>
      <c r="H30" s="15"/>
      <c r="I30" s="14"/>
    </row>
    <row r="31" spans="1:9" x14ac:dyDescent="0.3">
      <c r="A31" s="33" t="s">
        <v>124</v>
      </c>
      <c r="B31" s="34" t="s">
        <v>122</v>
      </c>
      <c r="C31" s="33" t="s">
        <v>101</v>
      </c>
      <c r="D31" s="33" t="s">
        <v>28</v>
      </c>
      <c r="E31" s="26" t="s">
        <v>102</v>
      </c>
      <c r="F31" s="27">
        <v>75000</v>
      </c>
      <c r="G31" s="16">
        <v>18</v>
      </c>
      <c r="H31" s="15"/>
      <c r="I31" s="17">
        <f>F31*G31</f>
        <v>1350000</v>
      </c>
    </row>
    <row r="32" spans="1:9" x14ac:dyDescent="0.3">
      <c r="A32" s="33"/>
      <c r="B32" s="34"/>
      <c r="C32" s="33"/>
      <c r="D32" s="33"/>
      <c r="E32" s="26" t="s">
        <v>103</v>
      </c>
      <c r="F32" s="14"/>
      <c r="G32" s="13"/>
      <c r="H32" s="15"/>
      <c r="I32" s="14"/>
    </row>
    <row r="33" spans="1:9" x14ac:dyDescent="0.3">
      <c r="A33" s="33" t="s">
        <v>125</v>
      </c>
      <c r="B33" s="34" t="s">
        <v>122</v>
      </c>
      <c r="C33" s="33" t="s">
        <v>101</v>
      </c>
      <c r="D33" s="33" t="s">
        <v>28</v>
      </c>
      <c r="E33" s="26" t="s">
        <v>102</v>
      </c>
      <c r="F33" s="27">
        <v>75000</v>
      </c>
      <c r="G33" s="16">
        <v>18</v>
      </c>
      <c r="H33" s="15"/>
      <c r="I33" s="17">
        <f>F33*G33</f>
        <v>1350000</v>
      </c>
    </row>
    <row r="34" spans="1:9" x14ac:dyDescent="0.3">
      <c r="A34" s="33"/>
      <c r="B34" s="34"/>
      <c r="C34" s="33"/>
      <c r="D34" s="33"/>
      <c r="E34" s="26" t="s">
        <v>103</v>
      </c>
      <c r="F34" s="14"/>
      <c r="G34" s="13"/>
      <c r="H34" s="15"/>
      <c r="I34" s="14"/>
    </row>
    <row r="35" spans="1:9" x14ac:dyDescent="0.3">
      <c r="A35" s="33" t="s">
        <v>126</v>
      </c>
      <c r="B35" s="34" t="s">
        <v>127</v>
      </c>
      <c r="C35" s="33" t="s">
        <v>101</v>
      </c>
      <c r="D35" s="33" t="s">
        <v>28</v>
      </c>
      <c r="E35" s="26" t="s">
        <v>102</v>
      </c>
      <c r="F35" s="27">
        <v>45000</v>
      </c>
      <c r="G35" s="16">
        <v>18</v>
      </c>
      <c r="H35" s="15"/>
      <c r="I35" s="17">
        <f>F35*G35</f>
        <v>810000</v>
      </c>
    </row>
    <row r="36" spans="1:9" x14ac:dyDescent="0.3">
      <c r="A36" s="33"/>
      <c r="B36" s="34"/>
      <c r="C36" s="33"/>
      <c r="D36" s="33"/>
      <c r="E36" s="26" t="s">
        <v>103</v>
      </c>
      <c r="F36" s="14"/>
      <c r="G36" s="13"/>
      <c r="H36" s="15"/>
      <c r="I36" s="14"/>
    </row>
    <row r="37" spans="1:9" x14ac:dyDescent="0.3">
      <c r="A37" s="33" t="s">
        <v>128</v>
      </c>
      <c r="B37" s="34" t="s">
        <v>127</v>
      </c>
      <c r="C37" s="33" t="s">
        <v>101</v>
      </c>
      <c r="D37" s="33" t="s">
        <v>28</v>
      </c>
      <c r="E37" s="26" t="s">
        <v>102</v>
      </c>
      <c r="F37" s="27">
        <v>45000</v>
      </c>
      <c r="G37" s="16">
        <v>18</v>
      </c>
      <c r="H37" s="15"/>
      <c r="I37" s="17">
        <f>F37*G37</f>
        <v>810000</v>
      </c>
    </row>
    <row r="38" spans="1:9" x14ac:dyDescent="0.3">
      <c r="A38" s="33"/>
      <c r="B38" s="34"/>
      <c r="C38" s="33"/>
      <c r="D38" s="33"/>
      <c r="E38" s="26" t="s">
        <v>103</v>
      </c>
      <c r="F38" s="14"/>
      <c r="G38" s="13"/>
      <c r="H38" s="15"/>
      <c r="I38" s="14"/>
    </row>
    <row r="39" spans="1:9" x14ac:dyDescent="0.3">
      <c r="A39" s="33" t="s">
        <v>129</v>
      </c>
      <c r="B39" s="34" t="s">
        <v>127</v>
      </c>
      <c r="C39" s="33" t="s">
        <v>101</v>
      </c>
      <c r="D39" s="33" t="s">
        <v>28</v>
      </c>
      <c r="E39" s="26" t="s">
        <v>102</v>
      </c>
      <c r="F39" s="27">
        <v>45000</v>
      </c>
      <c r="G39" s="16">
        <v>18</v>
      </c>
      <c r="H39" s="15"/>
      <c r="I39" s="17">
        <f>F39*G39</f>
        <v>810000</v>
      </c>
    </row>
    <row r="40" spans="1:9" x14ac:dyDescent="0.3">
      <c r="A40" s="33"/>
      <c r="B40" s="34"/>
      <c r="C40" s="33"/>
      <c r="D40" s="33"/>
      <c r="E40" s="26" t="s">
        <v>103</v>
      </c>
      <c r="F40" s="14"/>
      <c r="G40" s="13"/>
      <c r="H40" s="15"/>
      <c r="I40" s="14"/>
    </row>
    <row r="41" spans="1:9" x14ac:dyDescent="0.3">
      <c r="A41" s="33" t="s">
        <v>130</v>
      </c>
      <c r="B41" s="34" t="s">
        <v>127</v>
      </c>
      <c r="C41" s="33" t="s">
        <v>101</v>
      </c>
      <c r="D41" s="33" t="s">
        <v>28</v>
      </c>
      <c r="E41" s="26" t="s">
        <v>102</v>
      </c>
      <c r="F41" s="27">
        <v>45000</v>
      </c>
      <c r="G41" s="16">
        <v>18</v>
      </c>
      <c r="H41" s="15"/>
      <c r="I41" s="17">
        <f>F41*G41</f>
        <v>810000</v>
      </c>
    </row>
    <row r="42" spans="1:9" x14ac:dyDescent="0.3">
      <c r="A42" s="33"/>
      <c r="B42" s="34"/>
      <c r="C42" s="33"/>
      <c r="D42" s="33"/>
      <c r="E42" s="26" t="s">
        <v>103</v>
      </c>
      <c r="F42" s="14"/>
      <c r="G42" s="13"/>
      <c r="H42" s="15"/>
      <c r="I42" s="14"/>
    </row>
    <row r="43" spans="1:9" x14ac:dyDescent="0.3">
      <c r="A43" s="33" t="s">
        <v>131</v>
      </c>
      <c r="B43" s="34" t="s">
        <v>127</v>
      </c>
      <c r="C43" s="33" t="s">
        <v>101</v>
      </c>
      <c r="D43" s="33" t="s">
        <v>28</v>
      </c>
      <c r="E43" s="26" t="s">
        <v>102</v>
      </c>
      <c r="F43" s="27">
        <v>45000</v>
      </c>
      <c r="G43" s="16">
        <v>18</v>
      </c>
      <c r="H43" s="15"/>
      <c r="I43" s="17">
        <f>F43*G43</f>
        <v>810000</v>
      </c>
    </row>
    <row r="44" spans="1:9" x14ac:dyDescent="0.3">
      <c r="A44" s="33"/>
      <c r="B44" s="34"/>
      <c r="C44" s="33"/>
      <c r="D44" s="33"/>
      <c r="E44" s="26" t="s">
        <v>103</v>
      </c>
      <c r="F44" s="14"/>
      <c r="G44" s="13"/>
      <c r="H44" s="15"/>
      <c r="I44" s="14"/>
    </row>
    <row r="45" spans="1:9" ht="22.8" x14ac:dyDescent="0.3">
      <c r="A45" s="18"/>
      <c r="B45" s="25" t="s">
        <v>132</v>
      </c>
      <c r="C45" s="18"/>
      <c r="D45" s="18"/>
      <c r="E45" s="20"/>
      <c r="F45" s="19"/>
      <c r="G45" s="12">
        <f>SUM(G19:G44)</f>
        <v>234</v>
      </c>
      <c r="H45" s="20"/>
      <c r="I45" s="29">
        <f>SUM(I19:I44)</f>
        <v>13770000</v>
      </c>
    </row>
    <row r="46" spans="1:9" ht="7.5" customHeight="1" x14ac:dyDescent="0.3">
      <c r="A46" s="13"/>
      <c r="B46" s="15"/>
      <c r="C46" s="13"/>
      <c r="D46" s="13"/>
      <c r="E46" s="15"/>
      <c r="F46" s="14"/>
      <c r="G46" s="13"/>
      <c r="H46" s="15"/>
      <c r="I46" s="14"/>
    </row>
    <row r="47" spans="1:9" x14ac:dyDescent="0.3">
      <c r="A47" s="18"/>
      <c r="B47" s="25" t="s">
        <v>133</v>
      </c>
      <c r="C47" s="18"/>
      <c r="D47" s="18"/>
      <c r="E47" s="20"/>
      <c r="F47" s="19"/>
      <c r="G47" s="12">
        <f>G45+G17</f>
        <v>342</v>
      </c>
      <c r="H47" s="20"/>
      <c r="I47" s="29">
        <f>I45+I17</f>
        <v>33120000</v>
      </c>
    </row>
  </sheetData>
  <mergeCells count="78">
    <mergeCell ref="A1:I1"/>
    <mergeCell ref="A39:A40"/>
    <mergeCell ref="B39:B40"/>
    <mergeCell ref="C39:C40"/>
    <mergeCell ref="D39:D40"/>
    <mergeCell ref="A35:A36"/>
    <mergeCell ref="B35:B36"/>
    <mergeCell ref="C35:C36"/>
    <mergeCell ref="A37:A38"/>
    <mergeCell ref="B37:B38"/>
    <mergeCell ref="C37:C38"/>
    <mergeCell ref="D37:D38"/>
    <mergeCell ref="A43:A44"/>
    <mergeCell ref="B43:B44"/>
    <mergeCell ref="C43:C44"/>
    <mergeCell ref="D43:D44"/>
    <mergeCell ref="A41:A42"/>
    <mergeCell ref="B41:B42"/>
    <mergeCell ref="C41:C42"/>
    <mergeCell ref="D41:D42"/>
    <mergeCell ref="A33:A34"/>
    <mergeCell ref="B33:B34"/>
    <mergeCell ref="C33:C34"/>
    <mergeCell ref="D33:D34"/>
    <mergeCell ref="D35:D36"/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D23:D24"/>
    <mergeCell ref="A15:A16"/>
    <mergeCell ref="B15:B16"/>
    <mergeCell ref="C15:C16"/>
    <mergeCell ref="D15:D16"/>
    <mergeCell ref="A19:A20"/>
    <mergeCell ref="B19:B20"/>
    <mergeCell ref="C19:C20"/>
    <mergeCell ref="D19:D20"/>
    <mergeCell ref="A11:A12"/>
    <mergeCell ref="B11:B12"/>
    <mergeCell ref="C11:C12"/>
    <mergeCell ref="D11:D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  <mergeCell ref="E3:F3"/>
    <mergeCell ref="A5:A6"/>
    <mergeCell ref="B5:B6"/>
    <mergeCell ref="C5:C6"/>
    <mergeCell ref="D5:D6"/>
  </mergeCells>
  <pageMargins left="1" right="0.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36" workbookViewId="0">
      <selection activeCell="M43" sqref="M43"/>
    </sheetView>
  </sheetViews>
  <sheetFormatPr defaultRowHeight="14.4" x14ac:dyDescent="0.3"/>
  <cols>
    <col min="1" max="1" width="3.88671875" bestFit="1" customWidth="1"/>
    <col min="2" max="2" width="13" customWidth="1"/>
    <col min="3" max="3" width="20.88671875" customWidth="1"/>
    <col min="5" max="5" width="6.6640625" customWidth="1"/>
    <col min="6" max="6" width="5" customWidth="1"/>
    <col min="7" max="7" width="11.6640625" bestFit="1" customWidth="1"/>
    <col min="9" max="9" width="14.33203125" bestFit="1" customWidth="1"/>
    <col min="10" max="10" width="0.6640625" customWidth="1"/>
    <col min="12" max="12" width="10" bestFit="1" customWidth="1"/>
    <col min="13" max="13" width="14.21875" bestFit="1" customWidth="1"/>
    <col min="16" max="16" width="10.6640625" bestFit="1" customWidth="1"/>
  </cols>
  <sheetData>
    <row r="1" spans="1:9" ht="15" x14ac:dyDescent="0.3">
      <c r="A1" s="35" t="s">
        <v>19</v>
      </c>
      <c r="B1" s="35"/>
      <c r="C1" s="35"/>
      <c r="D1" s="35"/>
      <c r="E1" s="35"/>
      <c r="F1" s="35"/>
      <c r="G1" s="35"/>
      <c r="H1" s="35"/>
      <c r="I1" s="35"/>
    </row>
    <row r="3" spans="1:9" ht="39.6" x14ac:dyDescent="0.3">
      <c r="A3" s="12" t="s">
        <v>20</v>
      </c>
      <c r="B3" s="32" t="s">
        <v>21</v>
      </c>
      <c r="C3" s="32"/>
      <c r="D3" s="12" t="s">
        <v>2</v>
      </c>
      <c r="E3" s="41" t="s">
        <v>22</v>
      </c>
      <c r="F3" s="42"/>
      <c r="G3" s="12" t="s">
        <v>23</v>
      </c>
      <c r="H3" s="12" t="s">
        <v>24</v>
      </c>
      <c r="I3" s="2" t="s">
        <v>18</v>
      </c>
    </row>
    <row r="4" spans="1:9" x14ac:dyDescent="0.3">
      <c r="A4" s="13"/>
      <c r="B4" s="36"/>
      <c r="C4" s="36"/>
      <c r="D4" s="13"/>
      <c r="E4" s="13"/>
      <c r="F4" s="13"/>
      <c r="G4" s="14"/>
      <c r="H4" s="15"/>
      <c r="I4" s="14"/>
    </row>
    <row r="5" spans="1:9" x14ac:dyDescent="0.3">
      <c r="A5" s="13"/>
      <c r="B5" s="37" t="s">
        <v>25</v>
      </c>
      <c r="C5" s="37"/>
      <c r="D5" s="13"/>
      <c r="E5" s="13"/>
      <c r="F5" s="13"/>
      <c r="G5" s="14"/>
      <c r="H5" s="15"/>
      <c r="I5" s="14"/>
    </row>
    <row r="6" spans="1:9" x14ac:dyDescent="0.3">
      <c r="A6" s="16">
        <v>1</v>
      </c>
      <c r="B6" s="34" t="s">
        <v>26</v>
      </c>
      <c r="C6" s="34"/>
      <c r="D6" s="13"/>
      <c r="E6" s="13"/>
      <c r="F6" s="13"/>
      <c r="G6" s="14"/>
      <c r="H6" s="15"/>
      <c r="I6" s="14"/>
    </row>
    <row r="7" spans="1:9" x14ac:dyDescent="0.3">
      <c r="A7" s="16">
        <v>2</v>
      </c>
      <c r="B7" s="34" t="s">
        <v>27</v>
      </c>
      <c r="C7" s="34"/>
      <c r="D7" s="16" t="s">
        <v>28</v>
      </c>
      <c r="E7" s="16" t="s">
        <v>91</v>
      </c>
      <c r="F7" s="16">
        <v>18</v>
      </c>
      <c r="G7" s="17">
        <v>22000</v>
      </c>
      <c r="H7" s="15"/>
      <c r="I7" s="17">
        <f>F7*G7</f>
        <v>396000</v>
      </c>
    </row>
    <row r="8" spans="1:9" x14ac:dyDescent="0.3">
      <c r="A8" s="16">
        <v>3</v>
      </c>
      <c r="B8" s="34" t="s">
        <v>29</v>
      </c>
      <c r="C8" s="34"/>
      <c r="D8" s="16" t="s">
        <v>28</v>
      </c>
      <c r="E8" s="16" t="s">
        <v>30</v>
      </c>
      <c r="F8" s="16"/>
      <c r="G8" s="17">
        <v>200000</v>
      </c>
      <c r="H8" s="15"/>
      <c r="I8" s="17">
        <f>G8</f>
        <v>200000</v>
      </c>
    </row>
    <row r="9" spans="1:9" x14ac:dyDescent="0.3">
      <c r="A9" s="16">
        <v>4</v>
      </c>
      <c r="B9" s="34" t="s">
        <v>31</v>
      </c>
      <c r="C9" s="34"/>
      <c r="D9" s="16"/>
      <c r="E9" s="16"/>
      <c r="F9" s="13"/>
      <c r="G9" s="14"/>
      <c r="H9" s="15"/>
      <c r="I9" s="14"/>
    </row>
    <row r="10" spans="1:9" x14ac:dyDescent="0.3">
      <c r="A10" s="13"/>
      <c r="B10" s="34" t="s">
        <v>32</v>
      </c>
      <c r="C10" s="34"/>
      <c r="D10" s="16" t="s">
        <v>28</v>
      </c>
      <c r="E10" s="16" t="s">
        <v>90</v>
      </c>
      <c r="F10" s="16">
        <v>90</v>
      </c>
      <c r="G10" s="17">
        <v>2000</v>
      </c>
      <c r="H10" s="15"/>
      <c r="I10" s="17">
        <f t="shared" ref="I10:I13" si="0">F10*G10</f>
        <v>180000</v>
      </c>
    </row>
    <row r="11" spans="1:9" x14ac:dyDescent="0.3">
      <c r="A11" s="13"/>
      <c r="B11" s="34" t="s">
        <v>33</v>
      </c>
      <c r="C11" s="34"/>
      <c r="D11" s="16" t="s">
        <v>28</v>
      </c>
      <c r="E11" s="16" t="s">
        <v>90</v>
      </c>
      <c r="F11" s="16">
        <v>240</v>
      </c>
      <c r="G11" s="17">
        <v>1000</v>
      </c>
      <c r="H11" s="15"/>
      <c r="I11" s="17">
        <f t="shared" si="0"/>
        <v>240000</v>
      </c>
    </row>
    <row r="12" spans="1:9" x14ac:dyDescent="0.3">
      <c r="A12" s="16">
        <v>5</v>
      </c>
      <c r="B12" s="34" t="s">
        <v>34</v>
      </c>
      <c r="C12" s="34"/>
      <c r="D12" s="16" t="s">
        <v>28</v>
      </c>
      <c r="E12" s="16" t="s">
        <v>91</v>
      </c>
      <c r="F12" s="16">
        <v>12</v>
      </c>
      <c r="G12" s="17">
        <v>75000</v>
      </c>
      <c r="H12" s="15"/>
      <c r="I12" s="17">
        <f t="shared" si="0"/>
        <v>900000</v>
      </c>
    </row>
    <row r="13" spans="1:9" x14ac:dyDescent="0.3">
      <c r="A13" s="16">
        <v>6</v>
      </c>
      <c r="B13" s="34" t="s">
        <v>35</v>
      </c>
      <c r="C13" s="34"/>
      <c r="D13" s="16" t="s">
        <v>28</v>
      </c>
      <c r="E13" s="16" t="s">
        <v>91</v>
      </c>
      <c r="F13" s="16">
        <v>18</v>
      </c>
      <c r="G13" s="17">
        <v>60000</v>
      </c>
      <c r="H13" s="15"/>
      <c r="I13" s="17">
        <f t="shared" si="0"/>
        <v>1080000</v>
      </c>
    </row>
    <row r="14" spans="1:9" x14ac:dyDescent="0.3">
      <c r="A14" s="16">
        <v>7</v>
      </c>
      <c r="B14" s="34" t="s">
        <v>36</v>
      </c>
      <c r="C14" s="34"/>
      <c r="D14" s="16" t="s">
        <v>28</v>
      </c>
      <c r="E14" s="16" t="s">
        <v>30</v>
      </c>
      <c r="F14" s="16"/>
      <c r="G14" s="17">
        <v>220000</v>
      </c>
      <c r="H14" s="15"/>
      <c r="I14" s="17">
        <f>G14</f>
        <v>220000</v>
      </c>
    </row>
    <row r="15" spans="1:9" x14ac:dyDescent="0.3">
      <c r="A15" s="16">
        <v>8</v>
      </c>
      <c r="B15" s="34" t="s">
        <v>37</v>
      </c>
      <c r="C15" s="34"/>
      <c r="D15" s="13"/>
      <c r="E15" s="13"/>
      <c r="F15" s="13"/>
      <c r="G15" s="14"/>
      <c r="H15" s="15"/>
      <c r="I15" s="14"/>
    </row>
    <row r="16" spans="1:9" x14ac:dyDescent="0.3">
      <c r="A16" s="13"/>
      <c r="B16" s="34" t="s">
        <v>38</v>
      </c>
      <c r="C16" s="34"/>
      <c r="D16" s="16" t="s">
        <v>28</v>
      </c>
      <c r="E16" s="16" t="s">
        <v>91</v>
      </c>
      <c r="F16" s="16">
        <v>18</v>
      </c>
      <c r="G16" s="17">
        <v>30000</v>
      </c>
      <c r="H16" s="15"/>
      <c r="I16" s="17">
        <f t="shared" ref="I16:I20" si="1">F16*G16</f>
        <v>540000</v>
      </c>
    </row>
    <row r="17" spans="1:12" x14ac:dyDescent="0.3">
      <c r="A17" s="13"/>
      <c r="B17" s="34" t="s">
        <v>39</v>
      </c>
      <c r="C17" s="34"/>
      <c r="D17" s="16" t="s">
        <v>28</v>
      </c>
      <c r="E17" s="16" t="s">
        <v>91</v>
      </c>
      <c r="F17" s="16">
        <v>18</v>
      </c>
      <c r="G17" s="17">
        <v>25000</v>
      </c>
      <c r="H17" s="15"/>
      <c r="I17" s="17">
        <f t="shared" si="1"/>
        <v>450000</v>
      </c>
    </row>
    <row r="18" spans="1:12" x14ac:dyDescent="0.3">
      <c r="A18" s="13"/>
      <c r="B18" s="34" t="s">
        <v>40</v>
      </c>
      <c r="C18" s="34"/>
      <c r="D18" s="16" t="s">
        <v>28</v>
      </c>
      <c r="E18" s="16" t="s">
        <v>91</v>
      </c>
      <c r="F18" s="16">
        <v>18</v>
      </c>
      <c r="G18" s="17">
        <v>15000</v>
      </c>
      <c r="H18" s="15"/>
      <c r="I18" s="17">
        <f t="shared" si="1"/>
        <v>270000</v>
      </c>
    </row>
    <row r="19" spans="1:12" x14ac:dyDescent="0.3">
      <c r="A19" s="16">
        <v>9</v>
      </c>
      <c r="B19" s="34" t="s">
        <v>41</v>
      </c>
      <c r="C19" s="34"/>
      <c r="D19" s="16" t="s">
        <v>28</v>
      </c>
      <c r="E19" s="16" t="s">
        <v>91</v>
      </c>
      <c r="F19" s="16">
        <v>18</v>
      </c>
      <c r="G19" s="17">
        <v>80000</v>
      </c>
      <c r="H19" s="15"/>
      <c r="I19" s="17">
        <f t="shared" si="1"/>
        <v>1440000</v>
      </c>
    </row>
    <row r="20" spans="1:12" x14ac:dyDescent="0.3">
      <c r="A20" s="16">
        <v>10</v>
      </c>
      <c r="B20" s="34" t="s">
        <v>42</v>
      </c>
      <c r="C20" s="34"/>
      <c r="D20" s="16" t="s">
        <v>28</v>
      </c>
      <c r="E20" s="16" t="s">
        <v>91</v>
      </c>
      <c r="F20" s="16">
        <v>18</v>
      </c>
      <c r="G20" s="17">
        <v>25000</v>
      </c>
      <c r="H20" s="15"/>
      <c r="I20" s="17">
        <f t="shared" si="1"/>
        <v>450000</v>
      </c>
    </row>
    <row r="21" spans="1:12" x14ac:dyDescent="0.3">
      <c r="A21" s="16">
        <v>11</v>
      </c>
      <c r="B21" s="34" t="s">
        <v>43</v>
      </c>
      <c r="C21" s="34"/>
      <c r="D21" s="13"/>
      <c r="E21" s="13"/>
      <c r="F21" s="13"/>
      <c r="G21" s="14"/>
      <c r="H21" s="15"/>
      <c r="I21" s="14"/>
    </row>
    <row r="22" spans="1:12" x14ac:dyDescent="0.3">
      <c r="A22" s="16" t="s">
        <v>44</v>
      </c>
      <c r="B22" s="34" t="s">
        <v>45</v>
      </c>
      <c r="C22" s="34"/>
      <c r="D22" s="13"/>
      <c r="E22" s="13"/>
      <c r="F22" s="13"/>
      <c r="G22" s="14"/>
      <c r="H22" s="15"/>
      <c r="I22" s="14"/>
    </row>
    <row r="23" spans="1:12" x14ac:dyDescent="0.3">
      <c r="A23" s="16" t="s">
        <v>46</v>
      </c>
      <c r="B23" s="34" t="s">
        <v>47</v>
      </c>
      <c r="C23" s="34"/>
      <c r="D23" s="13"/>
      <c r="E23" s="13"/>
      <c r="F23" s="13"/>
      <c r="G23" s="14"/>
      <c r="H23" s="15"/>
      <c r="I23" s="14"/>
    </row>
    <row r="24" spans="1:12" x14ac:dyDescent="0.3">
      <c r="A24" s="13"/>
      <c r="B24" s="34" t="s">
        <v>48</v>
      </c>
      <c r="C24" s="34"/>
      <c r="D24" s="16" t="s">
        <v>28</v>
      </c>
      <c r="E24" s="16" t="s">
        <v>90</v>
      </c>
      <c r="F24" s="16">
        <v>90</v>
      </c>
      <c r="G24" s="17">
        <v>2000</v>
      </c>
      <c r="H24" s="15"/>
      <c r="I24" s="17">
        <f t="shared" ref="I24:I25" si="2">F24*G24</f>
        <v>180000</v>
      </c>
    </row>
    <row r="25" spans="1:12" x14ac:dyDescent="0.3">
      <c r="A25" s="13"/>
      <c r="B25" s="34" t="s">
        <v>49</v>
      </c>
      <c r="C25" s="34"/>
      <c r="D25" s="16" t="s">
        <v>28</v>
      </c>
      <c r="E25" s="16" t="s">
        <v>90</v>
      </c>
      <c r="F25" s="16">
        <v>280</v>
      </c>
      <c r="G25" s="17">
        <v>1000</v>
      </c>
      <c r="H25" s="15"/>
      <c r="I25" s="17">
        <f t="shared" si="2"/>
        <v>280000</v>
      </c>
    </row>
    <row r="26" spans="1:12" x14ac:dyDescent="0.3">
      <c r="A26" s="18"/>
      <c r="B26" s="37" t="s">
        <v>50</v>
      </c>
      <c r="C26" s="37"/>
      <c r="D26" s="18"/>
      <c r="E26" s="18"/>
      <c r="F26" s="18"/>
      <c r="G26" s="19"/>
      <c r="H26" s="20"/>
      <c r="I26" s="24">
        <f>SUM(I5:I25)</f>
        <v>6826000</v>
      </c>
    </row>
    <row r="27" spans="1:12" ht="24" customHeight="1" x14ac:dyDescent="0.3">
      <c r="A27" s="16">
        <v>12</v>
      </c>
      <c r="B27" s="34" t="s">
        <v>51</v>
      </c>
      <c r="C27" s="34"/>
      <c r="D27" s="13"/>
      <c r="E27" s="13"/>
      <c r="F27" s="13"/>
      <c r="G27" s="14"/>
      <c r="H27" s="15"/>
      <c r="I27" s="14"/>
    </row>
    <row r="28" spans="1:12" ht="26.25" customHeight="1" x14ac:dyDescent="0.3">
      <c r="A28" s="16" t="s">
        <v>44</v>
      </c>
      <c r="B28" s="34" t="s">
        <v>52</v>
      </c>
      <c r="C28" s="34"/>
      <c r="D28" s="13"/>
      <c r="E28" s="13"/>
      <c r="F28" s="13"/>
      <c r="G28" s="14"/>
      <c r="H28" s="15"/>
      <c r="I28" s="14"/>
      <c r="K28" t="s">
        <v>135</v>
      </c>
    </row>
    <row r="29" spans="1:12" x14ac:dyDescent="0.3">
      <c r="A29" s="13"/>
      <c r="B29" s="21" t="s">
        <v>53</v>
      </c>
      <c r="C29" s="21" t="s">
        <v>54</v>
      </c>
      <c r="D29" s="16" t="s">
        <v>28</v>
      </c>
      <c r="E29" s="16" t="s">
        <v>92</v>
      </c>
      <c r="F29" s="16">
        <v>3</v>
      </c>
      <c r="G29" s="17">
        <v>90000</v>
      </c>
      <c r="H29" s="15"/>
      <c r="I29" s="17">
        <f t="shared" ref="I29:I42" si="3">F29*G29</f>
        <v>270000</v>
      </c>
      <c r="K29">
        <v>189000</v>
      </c>
      <c r="L29">
        <f>K29/I29</f>
        <v>0.7</v>
      </c>
    </row>
    <row r="30" spans="1:12" ht="22.8" x14ac:dyDescent="0.3">
      <c r="A30" s="13"/>
      <c r="B30" s="21" t="s">
        <v>55</v>
      </c>
      <c r="C30" s="21" t="s">
        <v>56</v>
      </c>
      <c r="D30" s="16" t="s">
        <v>28</v>
      </c>
      <c r="E30" s="16" t="s">
        <v>92</v>
      </c>
      <c r="F30" s="16">
        <v>3</v>
      </c>
      <c r="G30" s="17">
        <v>10200</v>
      </c>
      <c r="H30" s="15"/>
      <c r="I30" s="17">
        <f t="shared" si="3"/>
        <v>30600</v>
      </c>
      <c r="K30">
        <v>17700</v>
      </c>
      <c r="L30">
        <f t="shared" ref="L30:L47" si="4">K30/I30</f>
        <v>0.57843137254901966</v>
      </c>
    </row>
    <row r="31" spans="1:12" x14ac:dyDescent="0.3">
      <c r="A31" s="13"/>
      <c r="B31" s="21" t="s">
        <v>57</v>
      </c>
      <c r="C31" s="21" t="s">
        <v>58</v>
      </c>
      <c r="D31" s="16" t="s">
        <v>28</v>
      </c>
      <c r="E31" s="16" t="s">
        <v>92</v>
      </c>
      <c r="F31" s="16">
        <v>1</v>
      </c>
      <c r="G31" s="17">
        <v>624000</v>
      </c>
      <c r="H31" s="15"/>
      <c r="I31" s="17">
        <f t="shared" si="3"/>
        <v>624000</v>
      </c>
      <c r="K31">
        <v>436800</v>
      </c>
      <c r="L31">
        <f t="shared" si="4"/>
        <v>0.7</v>
      </c>
    </row>
    <row r="32" spans="1:12" ht="22.8" x14ac:dyDescent="0.3">
      <c r="A32" s="13"/>
      <c r="B32" s="21" t="s">
        <v>59</v>
      </c>
      <c r="C32" s="21" t="s">
        <v>60</v>
      </c>
      <c r="D32" s="16" t="s">
        <v>28</v>
      </c>
      <c r="E32" s="16" t="s">
        <v>92</v>
      </c>
      <c r="F32" s="16">
        <v>1</v>
      </c>
      <c r="G32" s="17">
        <v>780000</v>
      </c>
      <c r="H32" s="15"/>
      <c r="I32" s="17">
        <f t="shared" si="3"/>
        <v>780000</v>
      </c>
      <c r="K32">
        <v>546000</v>
      </c>
      <c r="L32">
        <f t="shared" si="4"/>
        <v>0.7</v>
      </c>
    </row>
    <row r="33" spans="1:16" ht="34.200000000000003" x14ac:dyDescent="0.3">
      <c r="A33" s="13"/>
      <c r="B33" s="21" t="s">
        <v>61</v>
      </c>
      <c r="C33" s="21" t="s">
        <v>62</v>
      </c>
      <c r="D33" s="16" t="s">
        <v>28</v>
      </c>
      <c r="E33" s="16" t="s">
        <v>92</v>
      </c>
      <c r="F33" s="16">
        <v>1</v>
      </c>
      <c r="G33" s="17">
        <v>100000</v>
      </c>
      <c r="H33" s="15"/>
      <c r="I33" s="17">
        <f t="shared" si="3"/>
        <v>100000</v>
      </c>
      <c r="K33">
        <v>70000</v>
      </c>
      <c r="L33">
        <f t="shared" si="4"/>
        <v>0.7</v>
      </c>
    </row>
    <row r="34" spans="1:16" x14ac:dyDescent="0.3">
      <c r="A34" s="13"/>
      <c r="B34" s="15"/>
      <c r="C34" s="21" t="s">
        <v>63</v>
      </c>
      <c r="D34" s="16" t="s">
        <v>28</v>
      </c>
      <c r="E34" s="16" t="s">
        <v>92</v>
      </c>
      <c r="F34" s="16">
        <v>1</v>
      </c>
      <c r="G34" s="17">
        <v>15000</v>
      </c>
      <c r="H34" s="15"/>
      <c r="I34" s="17">
        <f t="shared" si="3"/>
        <v>15000</v>
      </c>
      <c r="K34">
        <v>10500</v>
      </c>
      <c r="L34">
        <f t="shared" si="4"/>
        <v>0.7</v>
      </c>
    </row>
    <row r="35" spans="1:16" x14ac:dyDescent="0.3">
      <c r="A35" s="13"/>
      <c r="B35" s="21" t="s">
        <v>64</v>
      </c>
      <c r="C35" s="21" t="s">
        <v>65</v>
      </c>
      <c r="D35" s="16" t="s">
        <v>28</v>
      </c>
      <c r="E35" s="16" t="s">
        <v>92</v>
      </c>
      <c r="F35" s="16">
        <v>1</v>
      </c>
      <c r="G35" s="17">
        <v>480000</v>
      </c>
      <c r="H35" s="15"/>
      <c r="I35" s="17">
        <f t="shared" si="3"/>
        <v>480000</v>
      </c>
      <c r="K35">
        <v>336000</v>
      </c>
      <c r="L35">
        <f t="shared" si="4"/>
        <v>0.7</v>
      </c>
    </row>
    <row r="36" spans="1:16" ht="22.8" x14ac:dyDescent="0.3">
      <c r="A36" s="13"/>
      <c r="B36" s="21" t="s">
        <v>66</v>
      </c>
      <c r="C36" s="21" t="s">
        <v>67</v>
      </c>
      <c r="D36" s="16" t="s">
        <v>28</v>
      </c>
      <c r="E36" s="16" t="s">
        <v>92</v>
      </c>
      <c r="F36" s="16">
        <v>1</v>
      </c>
      <c r="G36" s="17">
        <v>300000</v>
      </c>
      <c r="H36" s="15"/>
      <c r="I36" s="17">
        <f t="shared" si="3"/>
        <v>300000</v>
      </c>
      <c r="K36">
        <v>210000</v>
      </c>
      <c r="L36">
        <f t="shared" si="4"/>
        <v>0.7</v>
      </c>
    </row>
    <row r="37" spans="1:16" ht="52.8" x14ac:dyDescent="0.3">
      <c r="A37" s="4"/>
      <c r="B37" s="6" t="s">
        <v>68</v>
      </c>
      <c r="C37" s="6" t="s">
        <v>69</v>
      </c>
      <c r="D37" s="7" t="s">
        <v>28</v>
      </c>
      <c r="E37" s="16" t="s">
        <v>92</v>
      </c>
      <c r="F37" s="7">
        <v>1</v>
      </c>
      <c r="G37" s="8">
        <v>66000</v>
      </c>
      <c r="H37" s="3"/>
      <c r="I37" s="17">
        <f t="shared" si="3"/>
        <v>66000</v>
      </c>
      <c r="K37">
        <v>56200</v>
      </c>
      <c r="L37">
        <f t="shared" si="4"/>
        <v>0.85151515151515156</v>
      </c>
    </row>
    <row r="38" spans="1:16" ht="26.4" x14ac:dyDescent="0.3">
      <c r="A38" s="4"/>
      <c r="B38" s="3"/>
      <c r="C38" s="6" t="s">
        <v>70</v>
      </c>
      <c r="D38" s="7" t="s">
        <v>28</v>
      </c>
      <c r="E38" s="16" t="s">
        <v>92</v>
      </c>
      <c r="F38" s="7">
        <v>1</v>
      </c>
      <c r="G38" s="8">
        <v>336000</v>
      </c>
      <c r="H38" s="3"/>
      <c r="I38" s="17">
        <f t="shared" si="3"/>
        <v>336000</v>
      </c>
      <c r="K38">
        <v>235200</v>
      </c>
      <c r="L38">
        <f t="shared" si="4"/>
        <v>0.7</v>
      </c>
    </row>
    <row r="39" spans="1:16" ht="26.4" x14ac:dyDescent="0.3">
      <c r="A39" s="4"/>
      <c r="B39" s="6" t="s">
        <v>71</v>
      </c>
      <c r="C39" s="3"/>
      <c r="D39" s="7" t="s">
        <v>72</v>
      </c>
      <c r="E39" s="16" t="s">
        <v>92</v>
      </c>
      <c r="F39" s="7">
        <v>1</v>
      </c>
      <c r="G39" s="8">
        <v>709000</v>
      </c>
      <c r="H39" s="3"/>
      <c r="I39" s="17">
        <f t="shared" si="3"/>
        <v>709000</v>
      </c>
      <c r="K39">
        <v>96300</v>
      </c>
      <c r="L39">
        <f t="shared" si="4"/>
        <v>0.13582510578279267</v>
      </c>
    </row>
    <row r="40" spans="1:16" x14ac:dyDescent="0.3">
      <c r="A40" s="4"/>
      <c r="B40" s="6" t="s">
        <v>73</v>
      </c>
      <c r="C40" s="3"/>
      <c r="D40" s="7" t="s">
        <v>28</v>
      </c>
      <c r="E40" s="16" t="s">
        <v>92</v>
      </c>
      <c r="F40" s="7">
        <v>1</v>
      </c>
      <c r="G40" s="8">
        <v>300000</v>
      </c>
      <c r="H40" s="3"/>
      <c r="I40" s="17">
        <f t="shared" si="3"/>
        <v>300000</v>
      </c>
      <c r="K40">
        <v>180000</v>
      </c>
      <c r="L40">
        <f t="shared" si="4"/>
        <v>0.6</v>
      </c>
    </row>
    <row r="41" spans="1:16" x14ac:dyDescent="0.3">
      <c r="A41" s="7" t="s">
        <v>46</v>
      </c>
      <c r="B41" s="6" t="s">
        <v>74</v>
      </c>
      <c r="C41" s="6" t="s">
        <v>75</v>
      </c>
      <c r="D41" s="7" t="s">
        <v>28</v>
      </c>
      <c r="E41" s="16" t="s">
        <v>92</v>
      </c>
      <c r="F41" s="7">
        <v>3</v>
      </c>
      <c r="G41" s="8">
        <v>48000</v>
      </c>
      <c r="H41" s="3"/>
      <c r="I41" s="17">
        <f t="shared" si="3"/>
        <v>144000</v>
      </c>
      <c r="K41">
        <v>40800</v>
      </c>
      <c r="L41">
        <f t="shared" si="4"/>
        <v>0.28333333333333333</v>
      </c>
    </row>
    <row r="42" spans="1:16" ht="26.4" x14ac:dyDescent="0.3">
      <c r="A42" s="7" t="s">
        <v>76</v>
      </c>
      <c r="B42" s="6" t="s">
        <v>77</v>
      </c>
      <c r="C42" s="3"/>
      <c r="D42" s="4"/>
      <c r="E42" s="4" t="s">
        <v>93</v>
      </c>
      <c r="F42" s="7">
        <v>1</v>
      </c>
      <c r="G42" s="8">
        <v>225000</v>
      </c>
      <c r="H42" s="3"/>
      <c r="I42" s="17">
        <f t="shared" si="3"/>
        <v>225000</v>
      </c>
      <c r="K42">
        <v>157500</v>
      </c>
      <c r="L42">
        <f t="shared" si="4"/>
        <v>0.7</v>
      </c>
    </row>
    <row r="43" spans="1:16" x14ac:dyDescent="0.3">
      <c r="A43" s="11"/>
      <c r="B43" s="39" t="s">
        <v>78</v>
      </c>
      <c r="C43" s="40"/>
      <c r="D43" s="11"/>
      <c r="E43" s="11"/>
      <c r="F43" s="11"/>
      <c r="G43" s="23"/>
      <c r="H43" s="22"/>
      <c r="I43" s="23"/>
    </row>
    <row r="44" spans="1:16" ht="39.6" x14ac:dyDescent="0.3">
      <c r="A44" s="4"/>
      <c r="B44" s="6" t="s">
        <v>79</v>
      </c>
      <c r="C44" s="6" t="s">
        <v>80</v>
      </c>
      <c r="D44" s="4"/>
      <c r="E44" s="16" t="s">
        <v>92</v>
      </c>
      <c r="F44" s="7">
        <v>1</v>
      </c>
      <c r="G44" s="8">
        <v>5800000</v>
      </c>
      <c r="H44" s="3"/>
      <c r="I44" s="17">
        <f t="shared" ref="I44:I48" si="5">F44*G44</f>
        <v>5800000</v>
      </c>
      <c r="K44">
        <v>4060000</v>
      </c>
      <c r="L44">
        <f t="shared" si="4"/>
        <v>0.7</v>
      </c>
      <c r="M44" s="31">
        <f>I44-L44</f>
        <v>5799999.2999999998</v>
      </c>
      <c r="N44">
        <f>55000</f>
        <v>55000</v>
      </c>
      <c r="O44">
        <f>N44*86</f>
        <v>4730000</v>
      </c>
      <c r="P44" s="31">
        <f>O44-M44</f>
        <v>-1069999.2999999998</v>
      </c>
    </row>
    <row r="45" spans="1:16" ht="52.8" x14ac:dyDescent="0.3">
      <c r="A45" s="4"/>
      <c r="B45" s="6" t="s">
        <v>81</v>
      </c>
      <c r="C45" s="6" t="s">
        <v>82</v>
      </c>
      <c r="D45" s="4"/>
      <c r="E45" s="16" t="s">
        <v>92</v>
      </c>
      <c r="F45" s="7">
        <v>1</v>
      </c>
      <c r="G45" s="8">
        <v>2800000</v>
      </c>
      <c r="H45" s="3"/>
      <c r="I45" s="17">
        <f t="shared" si="5"/>
        <v>2800000</v>
      </c>
      <c r="K45">
        <v>1960000</v>
      </c>
      <c r="L45">
        <f t="shared" si="4"/>
        <v>0.7</v>
      </c>
      <c r="M45" s="31">
        <f t="shared" ref="M45:M47" si="6">I45-L45</f>
        <v>2799999.3</v>
      </c>
      <c r="N45">
        <v>19000</v>
      </c>
      <c r="O45">
        <f t="shared" ref="O45:O46" si="7">N45*86</f>
        <v>1634000</v>
      </c>
      <c r="P45" s="31">
        <f>M45-O45</f>
        <v>1165999.2999999998</v>
      </c>
    </row>
    <row r="46" spans="1:16" ht="52.8" x14ac:dyDescent="0.3">
      <c r="A46" s="4"/>
      <c r="B46" s="6" t="s">
        <v>83</v>
      </c>
      <c r="C46" s="6" t="s">
        <v>84</v>
      </c>
      <c r="D46" s="4"/>
      <c r="E46" s="16" t="s">
        <v>92</v>
      </c>
      <c r="F46" s="7">
        <v>2</v>
      </c>
      <c r="G46" s="8">
        <v>416000</v>
      </c>
      <c r="H46" s="3"/>
      <c r="I46" s="17">
        <f t="shared" si="5"/>
        <v>832000</v>
      </c>
      <c r="K46">
        <v>582400</v>
      </c>
      <c r="L46">
        <f t="shared" si="4"/>
        <v>0.7</v>
      </c>
      <c r="M46" s="31">
        <f t="shared" si="6"/>
        <v>831999.3</v>
      </c>
      <c r="N46">
        <v>7000</v>
      </c>
      <c r="O46">
        <f t="shared" si="7"/>
        <v>602000</v>
      </c>
      <c r="P46" s="31">
        <f>M46-O46</f>
        <v>229999.30000000005</v>
      </c>
    </row>
    <row r="47" spans="1:16" ht="26.4" x14ac:dyDescent="0.3">
      <c r="A47" s="4"/>
      <c r="B47" s="6" t="s">
        <v>85</v>
      </c>
      <c r="C47" s="6" t="s">
        <v>86</v>
      </c>
      <c r="D47" s="4"/>
      <c r="E47" s="16" t="s">
        <v>92</v>
      </c>
      <c r="F47" s="7">
        <v>1</v>
      </c>
      <c r="G47" s="8">
        <v>200000</v>
      </c>
      <c r="H47" s="3"/>
      <c r="I47" s="17">
        <f t="shared" si="5"/>
        <v>200000</v>
      </c>
      <c r="K47">
        <v>140000</v>
      </c>
      <c r="L47">
        <f t="shared" si="4"/>
        <v>0.7</v>
      </c>
      <c r="M47" s="31">
        <f t="shared" si="6"/>
        <v>199999.3</v>
      </c>
      <c r="P47" s="31">
        <f>SUM(P44:P46)</f>
        <v>325999.30000000005</v>
      </c>
    </row>
    <row r="48" spans="1:16" ht="52.8" x14ac:dyDescent="0.3">
      <c r="A48" s="4"/>
      <c r="B48" s="6" t="s">
        <v>87</v>
      </c>
      <c r="C48" s="3"/>
      <c r="D48" s="4"/>
      <c r="E48" s="4" t="s">
        <v>93</v>
      </c>
      <c r="F48" s="7">
        <v>1</v>
      </c>
      <c r="G48" s="8">
        <v>2100000</v>
      </c>
      <c r="H48" s="3"/>
      <c r="I48" s="17">
        <f t="shared" si="5"/>
        <v>2100000</v>
      </c>
    </row>
    <row r="49" spans="1:9" ht="24.75" customHeight="1" x14ac:dyDescent="0.3">
      <c r="A49" s="4"/>
      <c r="B49" s="38" t="s">
        <v>89</v>
      </c>
      <c r="C49" s="38"/>
      <c r="D49" s="11"/>
      <c r="E49" s="11"/>
      <c r="F49" s="11"/>
      <c r="G49" s="23"/>
      <c r="H49" s="22"/>
      <c r="I49" s="10">
        <f>SUM(I27:I48)</f>
        <v>16111600</v>
      </c>
    </row>
    <row r="50" spans="1:9" x14ac:dyDescent="0.3">
      <c r="A50" s="11"/>
      <c r="B50" s="38" t="s">
        <v>88</v>
      </c>
      <c r="C50" s="38"/>
      <c r="D50" s="11"/>
      <c r="E50" s="11"/>
      <c r="F50" s="11"/>
      <c r="G50" s="23"/>
      <c r="H50" s="22"/>
      <c r="I50" s="10">
        <f>I49+I26</f>
        <v>22937600</v>
      </c>
    </row>
  </sheetData>
  <mergeCells count="31">
    <mergeCell ref="B50:C50"/>
    <mergeCell ref="A1:I1"/>
    <mergeCell ref="B43:C43"/>
    <mergeCell ref="E3:F3"/>
    <mergeCell ref="B28:C28"/>
    <mergeCell ref="B49:C49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B9:C9"/>
    <mergeCell ref="B3:C3"/>
    <mergeCell ref="B4:C4"/>
    <mergeCell ref="B5:C5"/>
    <mergeCell ref="B6:C6"/>
    <mergeCell ref="B7:C7"/>
    <mergeCell ref="B8:C8"/>
  </mergeCells>
  <pageMargins left="0.1" right="0.5" top="0.75" bottom="0.7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REMUNERATION COST ESTIMATES</vt:lpstr>
      <vt:lpstr>REIMBURSABLE EXPENSES</vt:lpstr>
      <vt:lpstr>'REMUNERATION COST ESTIMATES'!bookmark0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2018-02-15T12:19:08Z</dcterms:modified>
</cp:coreProperties>
</file>