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en" sheetId="1" state="visible" r:id="rId2"/>
    <sheet name="Abk. Datenhaltende Stellen" sheetId="2" state="visible" r:id="rId3"/>
    <sheet name="Lizenzen" sheetId="3" state="visible" r:id="rId4"/>
    <sheet name="mFUND-Projekte" sheetId="4" state="visible" r:id="rId5"/>
  </sheets>
  <definedNames>
    <definedName function="false" hidden="true" localSheetId="0" name="_xlnm._FilterDatabase" vbProcedure="false">Daten!$A$1:$AE$880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<sst xmlns="http://schemas.openxmlformats.org/spreadsheetml/2006/main" count="1051" uniqueCount="588">
  <si>
    <t xml:space="preserve">Daten</t>
  </si>
  <si>
    <t xml:space="preserve">Kurzbeschreibung</t>
  </si>
  <si>
    <t xml:space="preserve">Nutzungshinweise</t>
  </si>
  <si>
    <t xml:space="preserve">Datenhaltende Stelle</t>
  </si>
  <si>
    <t xml:space="preserve">Kategorie</t>
  </si>
  <si>
    <t xml:space="preserve">Quellentyp</t>
  </si>
  <si>
    <t xml:space="preserve">Dateidownload</t>
  </si>
  <si>
    <t xml:space="preserve">WMS</t>
  </si>
  <si>
    <t xml:space="preserve">FTP</t>
  </si>
  <si>
    <t xml:space="preserve">AtomFeed</t>
  </si>
  <si>
    <t xml:space="preserve">Portal</t>
  </si>
  <si>
    <t xml:space="preserve">SOS</t>
  </si>
  <si>
    <t xml:space="preserve">WFS</t>
  </si>
  <si>
    <t xml:space="preserve">WMTS</t>
  </si>
  <si>
    <t xml:space="preserve">WCS</t>
  </si>
  <si>
    <t xml:space="preserve">API</t>
  </si>
  <si>
    <t xml:space="preserve">Lizenz</t>
  </si>
  <si>
    <t xml:space="preserve">Quellenvermerk</t>
  </si>
  <si>
    <t xml:space="preserve">Datentyp</t>
  </si>
  <si>
    <t xml:space="preserve">Verfügbarkeit</t>
  </si>
  <si>
    <t xml:space="preserve">Datenformat</t>
  </si>
  <si>
    <t xml:space="preserve">Aktualität / Zeitraum</t>
  </si>
  <si>
    <t xml:space="preserve">Aktualisierungsdatum: bei statischen Daten Aktualisierung der Daten, bei Echtzeitdaten oder regelmäßig aktualisierten Daten Aktualisierung der Metadaten</t>
  </si>
  <si>
    <t xml:space="preserve">Echtzeitdaten / regelmäßig aktualisierte Daten</t>
  </si>
  <si>
    <t xml:space="preserve">Lizenz (voller Name)</t>
  </si>
  <si>
    <t xml:space="preserve">Lizenz (Link)</t>
  </si>
  <si>
    <t xml:space="preserve">Datenhaltende Stelle (voller Name)</t>
  </si>
  <si>
    <t xml:space="preserve">Datenhaltende Stelle (Link)</t>
  </si>
  <si>
    <t xml:space="preserve">Datenhaltende Stelle 2 (Link)</t>
  </si>
  <si>
    <t xml:space="preserve">mFUND-FKZ</t>
  </si>
  <si>
    <t xml:space="preserve">mFUND-Projekt</t>
  </si>
  <si>
    <t xml:space="preserve">Mauttabelle</t>
  </si>
  <si>
    <t xml:space="preserve">Das mautpflichtige Straßennetz ist unterteilt in Knotenpunkte und Strecken. Ein Knotenpunkt kann &lt;br&gt;
- eine Anschlussstelle einer Bundesautobahn einschließlich Bundesautobahnkreuz und Bundesautobahndreieck,&lt;br&gt;
- eine Rastanlage mit einer straßenverkehrsrechtlich zulässigen Wendemöglichkeit,&lt;br&gt;
- eine Kreuzung, Einmündung oder Zufahrt auf eine mautpflichtige oder Abfahrt von einer Bundesstraße, ausgenommen Zufahrten im Sinne des § 8a des Bundesfernstraßengesetzes,&lt;br&gt;
- die Bundesgrenze sein.&lt;br&gt;
&lt;br&gt;
Der maßgebliche Referenzpunkt zur Längenberechnung befindet sich in der Regel am Kreuzungspunkt der mautpflichtigen Strecke mit der dort angeschlossenen untergeordneten Straße. Sinngemäß gilt diese Definition auch bei Autobahndreiecken und -kreuzen. Zwei aufeinanderfolgende Knotenpunkte begrenzen eine Tarifstrecke. Die Länge der Strecke wird als Tariflänge definiert. Sie entspricht der vermessenen Länge, die auf 100 Meter kaufmännisch gerundet wurde. Die Tariflängen, die Namen und Koordinaten der Knotenpunkte sind in der Mauttabelle aufgelistet.&lt;br&gt;
&lt;br&gt;
Alle Dateien werden automatisch vom Original generiert. Sie sind Kopien des Originals, das fälschungssicher aufbewahrt wird. Bei Unstimmigkeiten gilt das Original und nicht die veröffentlichten Kopien. </t>
  </si>
  <si>
    <t xml:space="preserve">BASt</t>
  </si>
  <si>
    <t xml:space="preserve">Straßen</t>
  </si>
  <si>
    <t xml:space="preserve">HatDownload</t>
  </si>
  <si>
    <t xml:space="preserve">http://www.mauttabelle.de/2018-12-01_Mauttabelle.zip</t>
  </si>
  <si>
    <t xml:space="preserve">ka</t>
  </si>
  <si>
    <t xml:space="preserve">Bundesanstalt für Straßenwesen</t>
  </si>
  <si>
    <t xml:space="preserve">Tabelle,Vektordaten</t>
  </si>
  <si>
    <t xml:space="preserve">DateiDownload</t>
  </si>
  <si>
    <t xml:space="preserve">CSV</t>
  </si>
  <si>
    <t xml:space="preserve">01.12.2018 - 30.01.2019</t>
  </si>
  <si>
    <t xml:space="preserve">01.12.2018</t>
  </si>
  <si>
    <t xml:space="preserve">0</t>
  </si>
  <si>
    <t xml:space="preserve">Bathymetrien 1982 - 2012</t>
  </si>
  <si>
    <t xml:space="preserve">Bathymetrien als Ergebnis des AufMod-Projekts</t>
  </si>
  <si>
    <t xml:space="preserve">Für die bereitgestellten Daten wird keine Garantie bezüglich Aktualität, Verfügbarkeit oder Verwendbarkeit gegeben. Datensätzen können unangekündigt geändert werden. Nicht für die Navigation geeignet.
</t>
  </si>
  <si>
    <t xml:space="preserve">BSH,BAW</t>
  </si>
  <si>
    <t xml:space="preserve">Gewässer</t>
  </si>
  <si>
    <t xml:space="preserve">HatDownload,HatFTP</t>
  </si>
  <si>
    <t xml:space="preserve">http://projekt.mdi-de.org/verwandte-projekte/40-aufbau-von-integrierten-modellsystemen.html</t>
  </si>
  <si>
    <t xml:space="preserve">ftp://ftp.bsh.de/outgoing/AufMod-Data/CSV_XYZ_files/Bathymetries1982_2012CSV </t>
  </si>
  <si>
    <t xml:space="preserve">GeoNutzV</t>
  </si>
  <si>
    <t xml:space="preserve">(C) Bundesamt für Seeschifffahrt und Hydrographie (BSH)</t>
  </si>
  <si>
    <t xml:space="preserve">Rasterdaten</t>
  </si>
  <si>
    <t xml:space="preserve">Datendienst&amp;Dateidownload</t>
  </si>
  <si>
    <t xml:space="preserve">CSV,GeoDB</t>
  </si>
  <si>
    <t xml:space="preserve">1982 bis 2012</t>
  </si>
  <si>
    <t xml:space="preserve">Badegewässer-DE (BG-RL)</t>
  </si>
  <si>
    <t xml:space="preserve">Geodaten der Badegewässer in Deutschland gemäß EU-Badegewässerrichtlinie</t>
  </si>
  <si>
    <t xml:space="preserve">Daten einzelner Länder unterliegen Zugriffsbeschränkungen und sind aus diesem Grund nicht frei zugänglich. Unter den Online-Ressourcen befindet sich ein Verweis auf eine aktuelle Liste der Länder mit Zugriffsbeschränkungen (...sqltab=Badegewaesser (Information)).</t>
  </si>
  <si>
    <t xml:space="preserve">BfG</t>
  </si>
  <si>
    <t xml:space="preserve">HatAtomFeed,HatWMS,HatPortal</t>
  </si>
  <si>
    <t xml:space="preserve">http://geoportal.bafg.de/wmsproxy/INSPIRE/BathingWaters?REQUEST=GetCapabilities&amp;SERVICE=WMS</t>
  </si>
  <si>
    <t xml:space="preserve">http://geoportal.bafg.de/inspire/download/reporting_units/servicefeed.xml</t>
  </si>
  <si>
    <t xml:space="preserve">https://geoportal.bafg.de/portal/Start.do</t>
  </si>
  <si>
    <t xml:space="preserve">WasserBLIcK/BfG &amp; Zuständige Behörden der Länder</t>
  </si>
  <si>
    <t xml:space="preserve">Vektordaten</t>
  </si>
  <si>
    <t xml:space="preserve">DatendienstUndDarstellungsdienst</t>
  </si>
  <si>
    <t xml:space="preserve">Februar 2015</t>
  </si>
  <si>
    <t xml:space="preserve">Abkürzung</t>
  </si>
  <si>
    <t xml:space="preserve">Name</t>
  </si>
  <si>
    <t xml:space="preserve">Im Geschäftsbereich des BMVI</t>
  </si>
  <si>
    <t xml:space="preserve">Link</t>
  </si>
  <si>
    <t xml:space="preserve">mFUND</t>
  </si>
  <si>
    <t xml:space="preserve">BAG</t>
  </si>
  <si>
    <t xml:space="preserve">Bundesamt für Güterverkehr (BAG)</t>
  </si>
  <si>
    <t xml:space="preserve">ja</t>
  </si>
  <si>
    <t xml:space="preserve">https://www.bag.bund.de</t>
  </si>
  <si>
    <t xml:space="preserve">nein</t>
  </si>
  <si>
    <t xml:space="preserve">Bundesanstalt für Straßenwesen (BASt)</t>
  </si>
  <si>
    <t xml:space="preserve">http://www.bast.de/</t>
  </si>
  <si>
    <t xml:space="preserve">BAW</t>
  </si>
  <si>
    <t xml:space="preserve">Bundesanstalt für Wasserbau (BAW)</t>
  </si>
  <si>
    <t xml:space="preserve">http://www.baw.de/</t>
  </si>
  <si>
    <t xml:space="preserve">Bayerische Straßenbauverwaltung</t>
  </si>
  <si>
    <t xml:space="preserve">Bayerische Straßenbauverwaltung - Zentralstelle für Verkehrsmanagement</t>
  </si>
  <si>
    <t xml:space="preserve">http://www.abdsb.bayern.de/</t>
  </si>
  <si>
    <t xml:space="preserve">BAYSIS</t>
  </si>
  <si>
    <t xml:space="preserve">Bayerisches Staatsministerium des Innern, für Bau und Verkehr (Oberste Baubehörde)</t>
  </si>
  <si>
    <t xml:space="preserve">https://www.baysis.bayern.de/web/default.aspx</t>
  </si>
  <si>
    <t xml:space="preserve">BCP GmbH</t>
  </si>
  <si>
    <t xml:space="preserve">Bonner City Parkraum GmbH</t>
  </si>
  <si>
    <t xml:space="preserve">http://bcp-bonn.de/</t>
  </si>
  <si>
    <t xml:space="preserve">Berlin Senatsverwaltung für Stadtentwicklung</t>
  </si>
  <si>
    <t xml:space="preserve">Berlin: Senatsverwaltung für Stadtentwicklung und Umwelt</t>
  </si>
  <si>
    <t xml:space="preserve">http://www.stadtentwicklung.berlin.de/</t>
  </si>
  <si>
    <t xml:space="preserve">Berlin Senatsverwaltung für Wirtschaft</t>
  </si>
  <si>
    <t xml:space="preserve">Berlin: Senatsverwaltung für Wirtschaft, Technologie und Forschung</t>
  </si>
  <si>
    <t xml:space="preserve">https://www.berlin.de/sen/wirtschaft/</t>
  </si>
  <si>
    <t xml:space="preserve">Bundesanstalt für Gewässerkunde (BfG)</t>
  </si>
  <si>
    <t xml:space="preserve">http://www.bafg.de</t>
  </si>
  <si>
    <t xml:space="preserve">BFU</t>
  </si>
  <si>
    <t xml:space="preserve">Bundesstelle für Flugunfalluntersuchung (BFU)</t>
  </si>
  <si>
    <t xml:space="preserve">http://www.bfu-web.de</t>
  </si>
  <si>
    <t xml:space="preserve">BKG</t>
  </si>
  <si>
    <t xml:space="preserve">Bundesamt für Kartographie und Geodäsie (BKG)</t>
  </si>
  <si>
    <t xml:space="preserve">https://www.bkg.bund.de/</t>
  </si>
  <si>
    <t xml:space="preserve">BMVI</t>
  </si>
  <si>
    <t xml:space="preserve">Bundesministerium für Verkehr und digitale Infrastruktur (BMVI)</t>
  </si>
  <si>
    <t xml:space="preserve">http://www.bmvi.de</t>
  </si>
  <si>
    <t xml:space="preserve">BSH</t>
  </si>
  <si>
    <t xml:space="preserve">Bundesamt für Seeschifffahrt und Hydrographie (BSH)</t>
  </si>
  <si>
    <t xml:space="preserve">http://www.bsh.de</t>
  </si>
  <si>
    <t xml:space="preserve">BSU</t>
  </si>
  <si>
    <t xml:space="preserve">Bundesstelle für Seeunfalluntersuchung (BSU)</t>
  </si>
  <si>
    <t xml:space="preserve">http://www.bsu-bund.de</t>
  </si>
  <si>
    <t xml:space="preserve">Cambio</t>
  </si>
  <si>
    <t xml:space="preserve">Cambio Carsharing</t>
  </si>
  <si>
    <t xml:space="preserve">http://www.cambio-carsharing.de/</t>
  </si>
  <si>
    <t xml:space="preserve">Destatis</t>
  </si>
  <si>
    <t xml:space="preserve">Statistische Ämter des Bundes und der Länder </t>
  </si>
  <si>
    <t xml:space="preserve">https://www.destatis.de/DE/Startseite.html</t>
  </si>
  <si>
    <t xml:space="preserve">DFS</t>
  </si>
  <si>
    <t xml:space="preserve">Deutsche Flugsicherung GmbH</t>
  </si>
  <si>
    <t xml:space="preserve">http://www.dfs.de</t>
  </si>
  <si>
    <t xml:space="preserve">DWD</t>
  </si>
  <si>
    <t xml:space="preserve">Deutscher Wetterdienst (DWD)</t>
  </si>
  <si>
    <t xml:space="preserve">http://www.dwd.de</t>
  </si>
  <si>
    <t xml:space="preserve">EBA</t>
  </si>
  <si>
    <t xml:space="preserve">Eisenbahn-Bundesamt (EBA)</t>
  </si>
  <si>
    <t xml:space="preserve">https://www.eba.bund.de</t>
  </si>
  <si>
    <t xml:space="preserve">ESA</t>
  </si>
  <si>
    <t xml:space="preserve">European Space Agency</t>
  </si>
  <si>
    <t xml:space="preserve">http://www.esa.int/Our_Activities/Observing_the_Earth/Copernicus</t>
  </si>
  <si>
    <t xml:space="preserve">FixMyBerlin</t>
  </si>
  <si>
    <t xml:space="preserve">https://fixmyberlin.de/</t>
  </si>
  <si>
    <t xml:space="preserve">GDWS</t>
  </si>
  <si>
    <t xml:space="preserve">Generaldirektion Wasserstraßen und Schifffahrt (GDWS)</t>
  </si>
  <si>
    <t xml:space="preserve">http://www.wsv.de/</t>
  </si>
  <si>
    <t xml:space="preserve">Geobasis NRW</t>
  </si>
  <si>
    <t xml:space="preserve">http://www.bezreg-koeln.nrw.de/brk_internet/geobasis/index.html</t>
  </si>
  <si>
    <t xml:space="preserve">Hansestadt Rostock Amt für Verkehrsanlagen</t>
  </si>
  <si>
    <t xml:space="preserve">Hanse- und Universitätsstadt Rostock – Amt für Verkehrsanlagen</t>
  </si>
  <si>
    <t xml:space="preserve">http://rathaus.rostock.de/sixcms/detail.php?template=seite_startseite_de</t>
  </si>
  <si>
    <t xml:space="preserve">Hansestadt Rostock Katasteramt</t>
  </si>
  <si>
    <t xml:space="preserve">Hanse- und Universitätsstadt Rostock – Kataster-, Vermessungs- und Liegenschaftsamt</t>
  </si>
  <si>
    <t xml:space="preserve">Hansestadt Rostock Mobilitätskoordinator</t>
  </si>
  <si>
    <t xml:space="preserve">Hanse- und Universitätsstadt Rostock – Mobilitätskoordinator</t>
  </si>
  <si>
    <t xml:space="preserve">Hessen Mobil</t>
  </si>
  <si>
    <t xml:space="preserve">Hessen Mobil - Straßen- und Verkehrsmanagement</t>
  </si>
  <si>
    <t xml:space="preserve">https://mobil.hessen.de/</t>
  </si>
  <si>
    <t xml:space="preserve">HH BSW Landesplanung und Stadtentwicklung</t>
  </si>
  <si>
    <t xml:space="preserve">Hamburg: Behörde für Stadtentwicklung und Wohnen (BSW), Amt für Landesplanung und Stadtentwicklung</t>
  </si>
  <si>
    <t xml:space="preserve">http://www.hamburg.de/bsw/</t>
  </si>
  <si>
    <t xml:space="preserve">HH BUE</t>
  </si>
  <si>
    <t xml:space="preserve">Hamburg: Behörde für Umwelt und Energie (BUE), Amt für Umweltschutz</t>
  </si>
  <si>
    <t xml:space="preserve">http://www.hamburg.de/bue/</t>
  </si>
  <si>
    <t xml:space="preserve">HH BWVI</t>
  </si>
  <si>
    <t xml:space="preserve">Hamburg: Behörde für Wirtschaft, Verkehr und Innovation</t>
  </si>
  <si>
    <t xml:space="preserve">http://www.hamburg.de/bwvi</t>
  </si>
  <si>
    <t xml:space="preserve">HH BWVI Innovation</t>
  </si>
  <si>
    <t xml:space="preserve">Hamburg: Behörde für Wirtschaft, Verkehr und Innovation, Amt für Innovations-, Strukturpolitik, Mittelstand, Hafen</t>
  </si>
  <si>
    <t xml:space="preserve">HH BWVI Recht</t>
  </si>
  <si>
    <t xml:space="preserve">Hamburg: Behörde für Wirtschaft, Verkehr und Innovation, Rechtsamt</t>
  </si>
  <si>
    <t xml:space="preserve">HH BWVI Verkehr und Straßenwesen</t>
  </si>
  <si>
    <t xml:space="preserve">Hamburg: Behörde für Wirtschaft, Verkehr und Innovation, Amt für Verkehr und Straßenwesen</t>
  </si>
  <si>
    <t xml:space="preserve">http://www.hamburg.de/bwvi/verkehr-strassenwesen/</t>
  </si>
  <si>
    <t xml:space="preserve">HH Hamburger Hochbahn AG</t>
  </si>
  <si>
    <t xml:space="preserve">Hamburger Hochbahn AG</t>
  </si>
  <si>
    <t xml:space="preserve">https://www.hochbahn.de</t>
  </si>
  <si>
    <t xml:space="preserve">HH Hamburger Verkehrsverbund GmbH</t>
  </si>
  <si>
    <t xml:space="preserve">Hamburger Verkehrsverbund GmbH</t>
  </si>
  <si>
    <t xml:space="preserve">http://www.hvv.de/</t>
  </si>
  <si>
    <t xml:space="preserve">HH Innenbehörde Pressestelle</t>
  </si>
  <si>
    <t xml:space="preserve">Hamburg: Behörde für Inneres und Sport, Polizei Hamburg, Pressestelle, PÖA 1</t>
  </si>
  <si>
    <t xml:space="preserve">http://www.hamburg.de/innenbehoerde</t>
  </si>
  <si>
    <t xml:space="preserve">HH Landesbetrieb Straßen</t>
  </si>
  <si>
    <t xml:space="preserve">Hamburg: Landesbetrieb Straßen, Brücken und Gewässer</t>
  </si>
  <si>
    <t xml:space="preserve">http://lsbg.hamburg.de/</t>
  </si>
  <si>
    <t xml:space="preserve">HH LBV</t>
  </si>
  <si>
    <t xml:space="preserve">Hamburg: Landesbetrieb Verkehr (LBV)</t>
  </si>
  <si>
    <t xml:space="preserve">http://www.hamburg.de/lbv/</t>
  </si>
  <si>
    <t xml:space="preserve">HH Stadtentwicklung und Umwelt</t>
  </si>
  <si>
    <t xml:space="preserve">Hamburg: Behörde für Stadtentwicklung und Umwelt</t>
  </si>
  <si>
    <t xml:space="preserve">http://www.hamburg.de/bsu/</t>
  </si>
  <si>
    <t xml:space="preserve">HH Statistisches Amt für Hamburg und Schleswig-Holstein</t>
  </si>
  <si>
    <t xml:space="preserve">Hamburg: Statistisches Amt für Hamburg und Schleswig-Holstein, Vertrieb des Statistikamts Nord</t>
  </si>
  <si>
    <t xml:space="preserve">http://www.statistik-nord.de/</t>
  </si>
  <si>
    <t xml:space="preserve">ICDC</t>
  </si>
  <si>
    <t xml:space="preserve">Universität Hamburg - Integrated Climate Data Center  (ICDC)</t>
  </si>
  <si>
    <t xml:space="preserve">http://icdc.cen.uni-hamburg.de/</t>
  </si>
  <si>
    <t xml:space="preserve">IFAK</t>
  </si>
  <si>
    <t xml:space="preserve">Institut für Automation und Kommunikation e.V.</t>
  </si>
  <si>
    <t xml:space="preserve">https://www.ifak.eu</t>
  </si>
  <si>
    <t xml:space="preserve">InnoZ</t>
  </si>
  <si>
    <t xml:space="preserve">InnoZ – Innovationszentrum für Mobilität und gesellschaftlichen Wandel GmbH, Berlin</t>
  </si>
  <si>
    <t xml:space="preserve">http://www.innoz.de</t>
  </si>
  <si>
    <t xml:space="preserve">IÖR</t>
  </si>
  <si>
    <t xml:space="preserve">Leibniz-Institut für ökologische Raumentwicklung (IÖR)</t>
  </si>
  <si>
    <t xml:space="preserve">https://www.ioer.de/home/</t>
  </si>
  <si>
    <t xml:space="preserve">IT.NRW</t>
  </si>
  <si>
    <t xml:space="preserve">Information und Technik Nordrhein-Westfalen (IT.NRW)</t>
  </si>
  <si>
    <t xml:space="preserve">https://www.it.nrw.de/</t>
  </si>
  <si>
    <t xml:space="preserve">ITZBund</t>
  </si>
  <si>
    <t xml:space="preserve">Informationstechnikzentrum Bund (ITZBund)</t>
  </si>
  <si>
    <t xml:space="preserve">https://www.itzbund.de</t>
  </si>
  <si>
    <t xml:space="preserve">KBA</t>
  </si>
  <si>
    <t xml:space="preserve">Kraftfahrt-Bundesamt (KBA)</t>
  </si>
  <si>
    <t xml:space="preserve">http://www.kba.de</t>
  </si>
  <si>
    <t xml:space="preserve">KVB Koeln</t>
  </si>
  <si>
    <t xml:space="preserve">Stadt Köln: Kölner Verkehrs-Betriebe AG</t>
  </si>
  <si>
    <t xml:space="preserve">http://www.kvb-koeln.de</t>
  </si>
  <si>
    <t xml:space="preserve">LANUV NRW</t>
  </si>
  <si>
    <t xml:space="preserve">Landesamt für Natur, Umwelt und Verbraucherschutz Nordrhein-Westfalen</t>
  </si>
  <si>
    <t xml:space="preserve">https://www.lanuv.nrw.de/</t>
  </si>
  <si>
    <t xml:space="preserve">LBV-SH</t>
  </si>
  <si>
    <t xml:space="preserve">Landesbetrieb Straßenbau und Verkehr Schleswig-Holstein</t>
  </si>
  <si>
    <t xml:space="preserve">http://www.schleswig-holstein.de/DE/Landesregierung/LBVSH/lbvsh_node.html</t>
  </si>
  <si>
    <t xml:space="preserve">LfS Saarland</t>
  </si>
  <si>
    <t xml:space="preserve">Landesbetrieb für Straßenbau Saarland</t>
  </si>
  <si>
    <t xml:space="preserve">https://www.saarland.de/landesbetrieb_strassenbau.htm</t>
  </si>
  <si>
    <t xml:space="preserve">Materna</t>
  </si>
  <si>
    <t xml:space="preserve">Materna AG, Dortmund</t>
  </si>
  <si>
    <t xml:space="preserve">https://www.materna.de</t>
  </si>
  <si>
    <t xml:space="preserve">MDL</t>
  </si>
  <si>
    <t xml:space="preserve">MDL Mobility Data Lab GmbH</t>
  </si>
  <si>
    <t xml:space="preserve">http://car2ad.de/</t>
  </si>
  <si>
    <t xml:space="preserve">Müller-Navarra</t>
  </si>
  <si>
    <t xml:space="preserve">Moritz Müller-Navarra</t>
  </si>
  <si>
    <t xml:space="preserve">http://www.mforecast.com/prowea.html</t>
  </si>
  <si>
    <t xml:space="preserve">Nextbike</t>
  </si>
  <si>
    <t xml:space="preserve">Nextbike GmbH</t>
  </si>
  <si>
    <t xml:space="preserve">https://www.nextbike.net/</t>
  </si>
  <si>
    <t xml:space="preserve">NRW Landesbetrieb Straßenbau</t>
  </si>
  <si>
    <t xml:space="preserve">NRW: Landesbetrieb Straßenbau NRW</t>
  </si>
  <si>
    <t xml:space="preserve">http://www.strassen.nrw.de/</t>
  </si>
  <si>
    <t xml:space="preserve">NRW Landesbetrieb Straßenbau VZ</t>
  </si>
  <si>
    <t xml:space="preserve">NRW: Landesbetrieb Straßenbau NRW, Verkehrszentrale</t>
  </si>
  <si>
    <t xml:space="preserve">https://www.strassen.nrw.de/unternehmen/einrichtungen/verkehrszentrale.html</t>
  </si>
  <si>
    <t xml:space="preserve">NRW Ministerium für Verkehr</t>
  </si>
  <si>
    <t xml:space="preserve">NRW: Ministerium für Verkehr des Landes Nordrhein-Westfalen</t>
  </si>
  <si>
    <t xml:space="preserve">http://www.vm.nrw.de/index.php</t>
  </si>
  <si>
    <t xml:space="preserve">Polizei NRW Koeln</t>
  </si>
  <si>
    <t xml:space="preserve">Polizei NRW Köln</t>
  </si>
  <si>
    <t xml:space="preserve">https://koeln.polizei.nrw/</t>
  </si>
  <si>
    <t xml:space="preserve">RNV</t>
  </si>
  <si>
    <t xml:space="preserve">Rhein-Neckar-Verkehr GmbH (rnv)</t>
  </si>
  <si>
    <t xml:space="preserve">http://www.rnv-online.de/startseite.html</t>
  </si>
  <si>
    <t xml:space="preserve">Rostocker Straßenbahn AG</t>
  </si>
  <si>
    <t xml:space="preserve">http://www.rsag-online.de/</t>
  </si>
  <si>
    <t xml:space="preserve">Stadt Bonn</t>
  </si>
  <si>
    <t xml:space="preserve">http://www.bonn.de/</t>
  </si>
  <si>
    <t xml:space="preserve">Stadt Düsseldorf</t>
  </si>
  <si>
    <t xml:space="preserve">Landeshauptstadt Düsseldorf</t>
  </si>
  <si>
    <t xml:space="preserve">https://www.duesseldorf.de/</t>
  </si>
  <si>
    <t xml:space="preserve">Stadt Frankfurt</t>
  </si>
  <si>
    <t xml:space="preserve">Stadt Frankfurt am Main, Straßenverkehrsamt Verkehrsmanagement</t>
  </si>
  <si>
    <t xml:space="preserve">https://mainziel.de/</t>
  </si>
  <si>
    <t xml:space="preserve">Stadt Gelsenkirchen</t>
  </si>
  <si>
    <t xml:space="preserve">Statistikstelle Stadt Gelsenkirchen</t>
  </si>
  <si>
    <t xml:space="preserve">https://www.gelsenkirchen.de/de/stadtprofil/stadtfakten/statistiken/index.aspx</t>
  </si>
  <si>
    <t xml:space="preserve">Stadt Kassel</t>
  </si>
  <si>
    <t xml:space="preserve">http://www.kassel.de/</t>
  </si>
  <si>
    <t xml:space="preserve">Stadt Köln</t>
  </si>
  <si>
    <t xml:space="preserve">http://www.stadt-koeln.de/</t>
  </si>
  <si>
    <t xml:space="preserve">Stadt Krefeld</t>
  </si>
  <si>
    <t xml:space="preserve">https://www.krefeld.de</t>
  </si>
  <si>
    <t xml:space="preserve">Stadt Moers</t>
  </si>
  <si>
    <t xml:space="preserve">https://www.moers.de/</t>
  </si>
  <si>
    <t xml:space="preserve">Stadt Ulm</t>
  </si>
  <si>
    <t xml:space="preserve">http://ulm.de/</t>
  </si>
  <si>
    <t xml:space="preserve">Stadt Wuppertal</t>
  </si>
  <si>
    <t xml:space="preserve">https://www.wuppertal.de/index.php</t>
  </si>
  <si>
    <t xml:space="preserve">Stadtwerke Bonn</t>
  </si>
  <si>
    <t xml:space="preserve">http://www.stadtwerke-bonn.de/stadtwerke-bonn.html</t>
  </si>
  <si>
    <t xml:space="preserve">Stadtwerke Rostock AG</t>
  </si>
  <si>
    <t xml:space="preserve">https://www.swrag.de/</t>
  </si>
  <si>
    <t xml:space="preserve">SWU Verkehr GmbH</t>
  </si>
  <si>
    <t xml:space="preserve">Stadtwerke Ulm Verkehr GmbH</t>
  </si>
  <si>
    <t xml:space="preserve">https://www.swu.de/privatkunden/</t>
  </si>
  <si>
    <t xml:space="preserve">Telefonica</t>
  </si>
  <si>
    <t xml:space="preserve">Telefónica NEXT</t>
  </si>
  <si>
    <t xml:space="preserve">https://www.telefonica.de/unternehmen/telefonica-next.html</t>
  </si>
  <si>
    <t xml:space="preserve">TerraLoupe</t>
  </si>
  <si>
    <t xml:space="preserve">TerraLoupe GmbH</t>
  </si>
  <si>
    <t xml:space="preserve">http://www.terraloupe.com</t>
  </si>
  <si>
    <t xml:space="preserve">TÜV Rheinland GmbH</t>
  </si>
  <si>
    <t xml:space="preserve">TÜV Rheinland GmbH, Bundesministerium für Verkehr und digitale Infrastruktur</t>
  </si>
  <si>
    <t xml:space="preserve">https://www.tuv.com/germany/de/</t>
  </si>
  <si>
    <t xml:space="preserve">UBIMET</t>
  </si>
  <si>
    <t xml:space="preserve">UBIMET GmbH</t>
  </si>
  <si>
    <t xml:space="preserve">https://www.ubimet.com</t>
  </si>
  <si>
    <t xml:space="preserve">VBB</t>
  </si>
  <si>
    <t xml:space="preserve">VBB - Verkehrsverbund Berlin-Brandenburg GmbH</t>
  </si>
  <si>
    <t xml:space="preserve">http://www.vbb.de</t>
  </si>
  <si>
    <t xml:space="preserve">VMZ Berlin</t>
  </si>
  <si>
    <t xml:space="preserve">VMZ Berlin Betreibergesellschaft mbH</t>
  </si>
  <si>
    <t xml:space="preserve">http://www.vmzberlin.com/</t>
  </si>
  <si>
    <t xml:space="preserve">VMZ Bremen</t>
  </si>
  <si>
    <t xml:space="preserve">Verkehrs Management Zentrale Bremen</t>
  </si>
  <si>
    <t xml:space="preserve">http://vmz.bremen.de/verkehrslage/aktuell/</t>
  </si>
  <si>
    <t xml:space="preserve">VRS</t>
  </si>
  <si>
    <t xml:space="preserve">VRS - Verkehrsverbund Rhein-Sieg GmbH</t>
  </si>
  <si>
    <t xml:space="preserve">https://www.vrsinfo.de/</t>
  </si>
  <si>
    <t xml:space="preserve">wheelmap.org</t>
  </si>
  <si>
    <t xml:space="preserve">Sozialhelden e.V.: Wheelmap.org</t>
  </si>
  <si>
    <t xml:space="preserve">https://wheelmap.org/map</t>
  </si>
  <si>
    <t xml:space="preserve">mCLOUD</t>
  </si>
  <si>
    <t xml:space="preserve">Voller Name</t>
  </si>
  <si>
    <t xml:space="preserve">CreativeCommonsNamensnennung</t>
  </si>
  <si>
    <t xml:space="preserve">Creative Commons Namensnennung 4.0 international</t>
  </si>
  <si>
    <t xml:space="preserve">cc by 4.0</t>
  </si>
  <si>
    <t xml:space="preserve">https://creativecommons.org/licenses/by/4.0/deed.de</t>
  </si>
  <si>
    <t xml:space="preserve">CreativeCommonsNamensnennung3</t>
  </si>
  <si>
    <t xml:space="preserve">Creative Commons Namensnennung 3.0 Deutschland</t>
  </si>
  <si>
    <t xml:space="preserve">cc by 3.0 de</t>
  </si>
  <si>
    <t xml:space="preserve">https://creativecommons.org/licenses/by/3.0/de/</t>
  </si>
  <si>
    <t xml:space="preserve">CreativeCommonsPublicDomain</t>
  </si>
  <si>
    <t xml:space="preserve">Creative Commons kein Copyright wenn möglich (Public domain) ("no Copyright") 1.0 international</t>
  </si>
  <si>
    <t xml:space="preserve">cc 0</t>
  </si>
  <si>
    <t xml:space="preserve">https://creativecommons.org/publicdomain/zero/1.0/deed.de</t>
  </si>
  <si>
    <t xml:space="preserve">CreativeCommonsShareAlike</t>
  </si>
  <si>
    <t xml:space="preserve">Creative Commons Namensnennung-Weitergabe unter gleichen Bedingungen 4.0 international </t>
  </si>
  <si>
    <t xml:space="preserve">cc by-sa 4.0</t>
  </si>
  <si>
    <t xml:space="preserve">https://creativecommons.org/licenses/by-sa/4.0/deed.de</t>
  </si>
  <si>
    <t xml:space="preserve">DatenlizenzDeutschlandNamensnennung</t>
  </si>
  <si>
    <t xml:space="preserve">Datenlizenz Deutschland – Namensnennung – Version 2.0</t>
  </si>
  <si>
    <t xml:space="preserve">dl-de/by-2-0</t>
  </si>
  <si>
    <t xml:space="preserve">https://www.govdata.de/dl-de/by-2-0</t>
  </si>
  <si>
    <t xml:space="preserve">DatenlizenzDeutschlandZero</t>
  </si>
  <si>
    <t xml:space="preserve">Datenlizenz Deutschland – Zero – Version 2.0</t>
  </si>
  <si>
    <t xml:space="preserve">dl-de/zero-2-0</t>
  </si>
  <si>
    <t xml:space="preserve">https://www.govdata.de/dl-de/zero-2-0</t>
  </si>
  <si>
    <t xml:space="preserve">Verordnung zur Festlegung der Nutzungsbestimmungen für die Bereitstellung von Geodaten des Bundes (GeoNutzV)</t>
  </si>
  <si>
    <t xml:space="preserve">http://www.gesetze-im-internet.de/geonutzv/index.html</t>
  </si>
  <si>
    <t xml:space="preserve">GeoNutzV-Berlin</t>
  </si>
  <si>
    <t xml:space="preserve">Verordnung zur Festlegung der Nutzungsbestimmungen für die Bereitstellung von Geodaten des Bundes (GeoNutzV) für Berlin</t>
  </si>
  <si>
    <t xml:space="preserve">http://www.stadtentwicklung.berlin.de/geoinformation/download/nutzIII.pdf</t>
  </si>
  <si>
    <t xml:space="preserve">IÖR-Monitor</t>
  </si>
  <si>
    <t xml:space="preserve">Nutzungsbedingungen für Geodaten und -dienste des IÖR-Monitors</t>
  </si>
  <si>
    <t xml:space="preserve">http://www.ioer-monitor.de/fileadmin/Dokumente/PDFs/Nutzungsbedingungen_IOER-Monitor.pdf</t>
  </si>
  <si>
    <t xml:space="preserve">Keine Angabe</t>
  </si>
  <si>
    <t xml:space="preserve">OpenDataCommonsAttribution</t>
  </si>
  <si>
    <t xml:space="preserve">Open Data Commons Attribution Licence 1.0</t>
  </si>
  <si>
    <t xml:space="preserve">ODC-BY 1.0</t>
  </si>
  <si>
    <t xml:space="preserve">http://opendatacommons.org/licenses/by/summary/</t>
  </si>
  <si>
    <t xml:space="preserve">OpenDataCommonsOpenDatabaseLizenz</t>
  </si>
  <si>
    <t xml:space="preserve">Open Data Commons Open Database License 1.0</t>
  </si>
  <si>
    <t xml:space="preserve">ODC ODbL 1.0</t>
  </si>
  <si>
    <t xml:space="preserve">http://opendatacommons.org/licenses/odbl/summary/</t>
  </si>
  <si>
    <t xml:space="preserve">OpenDataCommonsPublicDomain</t>
  </si>
  <si>
    <t xml:space="preserve">Open Data Commons Public Domain Dedication and Licence 1.0</t>
  </si>
  <si>
    <t xml:space="preserve">ODC PDDL 1.0</t>
  </si>
  <si>
    <t xml:space="preserve">http://opendatacommons.org/licenses/pddl/summary/</t>
  </si>
  <si>
    <t xml:space="preserve">TCSentinel</t>
  </si>
  <si>
    <t xml:space="preserve">Terms and Conditions  for the Use and Distribution of Sentinel Data</t>
  </si>
  <si>
    <t xml:space="preserve">Sentinel</t>
  </si>
  <si>
    <t xml:space="preserve">https://scihub.copernicus.eu/twiki/pub/SciHubWebPortal/TermsConditions/TC_Sentinel_Data_31072014.pdf</t>
  </si>
  <si>
    <t xml:space="preserve">VBBFahrplan</t>
  </si>
  <si>
    <t xml:space="preserve">Nutzungsvereinbarung für die Nutzung des Application Programming Interface (API) und Fahrplandaten der VBB GmbH</t>
  </si>
  <si>
    <t xml:space="preserve">http://images.vbb.de/assets/downloads/file/20928.pdf</t>
  </si>
  <si>
    <t xml:space="preserve">VRSFahrplan</t>
  </si>
  <si>
    <t xml:space="preserve">Nutzungsvereinbarung für die Nutzung der VRS-Schnittstelle und VRS-GTFS-RT-Fahrplandaten</t>
  </si>
  <si>
    <t xml:space="preserve">https://www.vrsinfo.de/fileadmin/Dateien/api/NutzervereinbarungODOS.pdf</t>
  </si>
  <si>
    <t xml:space="preserve">FKZ</t>
  </si>
  <si>
    <t xml:space="preserve">Ausführende Stelle</t>
  </si>
  <si>
    <t xml:space="preserve">19F1001A</t>
  </si>
  <si>
    <t xml:space="preserve">AmazingMapMen</t>
  </si>
  <si>
    <t xml:space="preserve">con terra GmbH</t>
  </si>
  <si>
    <t xml:space="preserve">19F1001B</t>
  </si>
  <si>
    <t xml:space="preserve">Geocom Deutschland GmbH</t>
  </si>
  <si>
    <t xml:space="preserve">19F1002A</t>
  </si>
  <si>
    <t xml:space="preserve">Echtzeitbasierte Optimierung von Transportnetzen</t>
  </si>
  <si>
    <t xml:space="preserve">Schenker Deutschland AG (DB Schenker)</t>
  </si>
  <si>
    <t xml:space="preserve">19F1002B</t>
  </si>
  <si>
    <t xml:space="preserve">Fraunhofer Gesellschaft (FHG IML)</t>
  </si>
  <si>
    <t xml:space="preserve">19F1003A</t>
  </si>
  <si>
    <t xml:space="preserve">EdEL</t>
  </si>
  <si>
    <t xml:space="preserve">Kreisstadt Bad Hersfeld</t>
  </si>
  <si>
    <t xml:space="preserve">19F1003B</t>
  </si>
  <si>
    <t xml:space="preserve">19F1003C</t>
  </si>
  <si>
    <t xml:space="preserve">Urban Software Institute Gmbh</t>
  </si>
  <si>
    <t xml:space="preserve">MeteoValue</t>
  </si>
  <si>
    <t xml:space="preserve">U-SARAH</t>
  </si>
  <si>
    <t xml:space="preserve">LNG-GIS</t>
  </si>
  <si>
    <t xml:space="preserve">19F1007A</t>
  </si>
  <si>
    <t xml:space="preserve">Bruecken</t>
  </si>
  <si>
    <t xml:space="preserve">PROFI Engineering Systems AG</t>
  </si>
  <si>
    <t xml:space="preserve">ProWEA</t>
  </si>
  <si>
    <t xml:space="preserve">SNmultimodal</t>
  </si>
  <si>
    <t xml:space="preserve">LOVe</t>
  </si>
  <si>
    <t xml:space="preserve">UeGeo</t>
  </si>
  <si>
    <t xml:space="preserve">QoStreet</t>
  </si>
  <si>
    <t xml:space="preserve">ANODAS</t>
  </si>
  <si>
    <t xml:space="preserve">OpenOlli</t>
  </si>
  <si>
    <t xml:space="preserve">149CAL</t>
  </si>
  <si>
    <t xml:space="preserve">SMiLE</t>
  </si>
  <si>
    <t xml:space="preserve">Audioroad</t>
  </si>
  <si>
    <t xml:space="preserve">ODAKI</t>
  </si>
  <si>
    <t xml:space="preserve">Smarttop</t>
  </si>
  <si>
    <t xml:space="preserve">Elevate</t>
  </si>
  <si>
    <t xml:space="preserve">Inspektion_mit_UAS</t>
  </si>
  <si>
    <t xml:space="preserve">Schnittstelle</t>
  </si>
  <si>
    <t xml:space="preserve">TruckInvest4_0</t>
  </si>
  <si>
    <t xml:space="preserve">DG4MaaS</t>
  </si>
  <si>
    <t xml:space="preserve">SMANCY</t>
  </si>
  <si>
    <t xml:space="preserve">ZMo-Gesund</t>
  </si>
  <si>
    <t xml:space="preserve">Xpress</t>
  </si>
  <si>
    <t xml:space="preserve">BIF</t>
  </si>
  <si>
    <t xml:space="preserve">ParkenDigital</t>
  </si>
  <si>
    <t xml:space="preserve">FeGiS</t>
  </si>
  <si>
    <t xml:space="preserve">MetaOpenData</t>
  </si>
  <si>
    <t xml:space="preserve">verkehrsvis</t>
  </si>
  <si>
    <t xml:space="preserve">Vorstudie-MDM-MDS</t>
  </si>
  <si>
    <t xml:space="preserve">Data4SmartMove</t>
  </si>
  <si>
    <t xml:space="preserve">AeroMap</t>
  </si>
  <si>
    <t xml:space="preserve">AgriNAVI</t>
  </si>
  <si>
    <t xml:space="preserve">AHEAD</t>
  </si>
  <si>
    <t xml:space="preserve">EisKlass31</t>
  </si>
  <si>
    <t xml:space="preserve">A-VIN</t>
  </si>
  <si>
    <t xml:space="preserve">MeKIM</t>
  </si>
  <si>
    <t xml:space="preserve">STEMPICOM</t>
  </si>
  <si>
    <t xml:space="preserve">TINA</t>
  </si>
  <si>
    <t xml:space="preserve">NETZPLAUSI</t>
  </si>
  <si>
    <t xml:space="preserve">cargonexx</t>
  </si>
  <si>
    <t xml:space="preserve">WindZoneModel</t>
  </si>
  <si>
    <t xml:space="preserve">SoftEroS</t>
  </si>
  <si>
    <t xml:space="preserve">ChargePlanner</t>
  </si>
  <si>
    <t xml:space="preserve">IncidentAnalyse</t>
  </si>
  <si>
    <t xml:space="preserve">BEMUDA</t>
  </si>
  <si>
    <t xml:space="preserve">WebEnVisWetter</t>
  </si>
  <si>
    <t xml:space="preserve">19F1053A</t>
  </si>
  <si>
    <t xml:space="preserve">OEPNV-Wetter</t>
  </si>
  <si>
    <t xml:space="preserve">Freie Universität Berlin</t>
  </si>
  <si>
    <t xml:space="preserve">19F1053B</t>
  </si>
  <si>
    <t xml:space="preserve">Berliner Verkehrsbetriebe (BVG) Anstalt des öffentlichen Rechts</t>
  </si>
  <si>
    <t xml:space="preserve">DEUS</t>
  </si>
  <si>
    <t xml:space="preserve">19F1055A</t>
  </si>
  <si>
    <t xml:space="preserve">Assistenz_Mobility</t>
  </si>
  <si>
    <t xml:space="preserve">Assistenz.de UG</t>
  </si>
  <si>
    <t xml:space="preserve">19F1056A</t>
  </si>
  <si>
    <t xml:space="preserve">OMOS</t>
  </si>
  <si>
    <t xml:space="preserve">Fraunhofer Gesellschaft (FHG FIT)</t>
  </si>
  <si>
    <t xml:space="preserve">19F1056B</t>
  </si>
  <si>
    <t xml:space="preserve">regio iT Gesellschaft für informationstechnologie mbH</t>
  </si>
  <si>
    <t xml:space="preserve">19F1057A</t>
  </si>
  <si>
    <t xml:space="preserve">FEeoV</t>
  </si>
  <si>
    <t xml:space="preserve">Universität Stuttgart</t>
  </si>
  <si>
    <t xml:space="preserve">19F1057B</t>
  </si>
  <si>
    <t xml:space="preserve">Nahverkehrsgesellschaft Baden-Württemberg mbH</t>
  </si>
  <si>
    <t xml:space="preserve">19F1057C</t>
  </si>
  <si>
    <t xml:space="preserve">Match Rider UG</t>
  </si>
  <si>
    <t xml:space="preserve">Per Pedes Routing</t>
  </si>
  <si>
    <t xml:space="preserve">FaMoS</t>
  </si>
  <si>
    <t xml:space="preserve">SmartAQnet</t>
  </si>
  <si>
    <t xml:space="preserve">EasyGSH-DB</t>
  </si>
  <si>
    <t xml:space="preserve">proFUND</t>
  </si>
  <si>
    <t xml:space="preserve">unuverse</t>
  </si>
  <si>
    <t xml:space="preserve">OpenGeoEdu</t>
  </si>
  <si>
    <t xml:space="preserve">Gefahrenstelle_RAD</t>
  </si>
  <si>
    <t xml:space="preserve">OD-FCD</t>
  </si>
  <si>
    <t xml:space="preserve">Rail2X</t>
  </si>
  <si>
    <t xml:space="preserve">Movebis</t>
  </si>
  <si>
    <t xml:space="preserve">Park_up</t>
  </si>
  <si>
    <t xml:space="preserve">I-Radar</t>
  </si>
  <si>
    <t xml:space="preserve">WilDa</t>
  </si>
  <si>
    <t xml:space="preserve">IndoorAssist</t>
  </si>
  <si>
    <t xml:space="preserve">OSIMAB</t>
  </si>
  <si>
    <t xml:space="preserve">ImoNav</t>
  </si>
  <si>
    <t xml:space="preserve">WEKOVI</t>
  </si>
  <si>
    <t xml:space="preserve">ProTrain</t>
  </si>
  <si>
    <t xml:space="preserve">allyMAP</t>
  </si>
  <si>
    <t xml:space="preserve">GaNEsHA</t>
  </si>
  <si>
    <t xml:space="preserve">mobileVIEW</t>
  </si>
  <si>
    <t xml:space="preserve">HERCULES</t>
  </si>
  <si>
    <t xml:space="preserve">Mobilität 4.0</t>
  </si>
  <si>
    <t xml:space="preserve">ROSY</t>
  </si>
  <si>
    <t xml:space="preserve">OPAL</t>
  </si>
  <si>
    <t xml:space="preserve">LIMBO</t>
  </si>
  <si>
    <t xml:space="preserve">SIRENE</t>
  </si>
  <si>
    <t xml:space="preserve">DAYSTREAM</t>
  </si>
  <si>
    <t xml:space="preserve">MobiDig</t>
  </si>
  <si>
    <t xml:space="preserve">Cartox²</t>
  </si>
  <si>
    <t xml:space="preserve">SMAA</t>
  </si>
  <si>
    <t xml:space="preserve">emmy_Relokalisierung</t>
  </si>
  <si>
    <t xml:space="preserve">TransData</t>
  </si>
  <si>
    <t xml:space="preserve">mFUND-ITP </t>
  </si>
  <si>
    <t xml:space="preserve">WaCoDiS</t>
  </si>
  <si>
    <t xml:space="preserve">GeoValML</t>
  </si>
  <si>
    <t xml:space="preserve">ZuG</t>
  </si>
  <si>
    <t xml:space="preserve">DROVA</t>
  </si>
  <si>
    <t xml:space="preserve">SmartMMI</t>
  </si>
  <si>
    <t xml:space="preserve">KV4.0</t>
  </si>
  <si>
    <t xml:space="preserve">NSW-Plus</t>
  </si>
  <si>
    <t xml:space="preserve">FloWKar</t>
  </si>
  <si>
    <t xml:space="preserve">Digitaler_Beifahrer</t>
  </si>
  <si>
    <t xml:space="preserve">OPA_TAD</t>
  </si>
  <si>
    <t xml:space="preserve">xDataToGo</t>
  </si>
  <si>
    <t xml:space="preserve">school</t>
  </si>
  <si>
    <t xml:space="preserve">TyreWearMapping</t>
  </si>
  <si>
    <t xml:space="preserve">DSA</t>
  </si>
  <si>
    <t xml:space="preserve">Begleitforschung - Daten-Governance</t>
  </si>
  <si>
    <t xml:space="preserve">Begleitforschung mFUND</t>
  </si>
  <si>
    <t xml:space="preserve">mDRONES4rivers</t>
  </si>
  <si>
    <t xml:space="preserve">SMARAGD</t>
  </si>
  <si>
    <t xml:space="preserve">OCROSS</t>
  </si>
  <si>
    <t xml:space="preserve">DeepSpaceBIM</t>
  </si>
  <si>
    <t xml:space="preserve">SIM3S</t>
  </si>
  <si>
    <t xml:space="preserve">xMND</t>
  </si>
  <si>
    <t xml:space="preserve">QUISS</t>
  </si>
  <si>
    <t xml:space="preserve">PAMIR</t>
  </si>
  <si>
    <t xml:space="preserve">EmissionSEA</t>
  </si>
  <si>
    <t xml:space="preserve">Smart-APIs</t>
  </si>
  <si>
    <t xml:space="preserve">SAUBER</t>
  </si>
  <si>
    <t xml:space="preserve">S-VELD</t>
  </si>
  <si>
    <t xml:space="preserve">19F2066A</t>
  </si>
  <si>
    <t xml:space="preserve">BIMSTRUCT</t>
  </si>
  <si>
    <t xml:space="preserve">Ruhr-Universität Bochum</t>
  </si>
  <si>
    <t xml:space="preserve">19F2066B</t>
  </si>
  <si>
    <t xml:space="preserve">planen-bauen GmbH</t>
  </si>
  <si>
    <t xml:space="preserve">19F2066C</t>
  </si>
  <si>
    <t xml:space="preserve">AEC3 Deutschland GmbH</t>
  </si>
  <si>
    <t xml:space="preserve">19F2066D</t>
  </si>
  <si>
    <t xml:space="preserve">eTASK Immobilien Software GmbH</t>
  </si>
  <si>
    <t xml:space="preserve">hochfein</t>
  </si>
  <si>
    <t xml:space="preserve">CITRAM</t>
  </si>
  <si>
    <t xml:space="preserve">indoorRobot</t>
  </si>
  <si>
    <t xml:space="preserve">AEROMET_UAV</t>
  </si>
  <si>
    <t xml:space="preserve">meinGruen</t>
  </si>
  <si>
    <t xml:space="preserve">VISION</t>
  </si>
  <si>
    <t xml:space="preserve">DiMaRB</t>
  </si>
  <si>
    <t xml:space="preserve">PoC-Bruecken2</t>
  </si>
  <si>
    <t xml:space="preserve">SENSARE</t>
  </si>
  <si>
    <t xml:space="preserve">19F2078A</t>
  </si>
  <si>
    <t xml:space="preserve">GeoWAM</t>
  </si>
  <si>
    <t xml:space="preserve">disy Informationssysteme GmbH</t>
  </si>
  <si>
    <t xml:space="preserve">19F2078B</t>
  </si>
  <si>
    <t xml:space="preserve">Niedersächsischer Landesbetrieb für Wasserwirtschaft, Küsten- und Naturschutz</t>
  </si>
  <si>
    <t xml:space="preserve">19F2078C</t>
  </si>
  <si>
    <t xml:space="preserve">19F2078D</t>
  </si>
  <si>
    <t xml:space="preserve">Deutsches Zentrum für Luft- und Raumfahrt e.V. (DLR)</t>
  </si>
  <si>
    <t xml:space="preserve">19F2078E</t>
  </si>
  <si>
    <t xml:space="preserve">Karlsruher Institut für Technologie (KIT), Institut für Photogrammetrie und Fernerkundung (IPF)</t>
  </si>
  <si>
    <t xml:space="preserve">19F2078F</t>
  </si>
  <si>
    <t xml:space="preserve">19F2079A</t>
  </si>
  <si>
    <t xml:space="preserve">incora</t>
  </si>
  <si>
    <t xml:space="preserve">Institut für Landes- und Stadtentwicklungsforschung gGmbH</t>
  </si>
  <si>
    <t xml:space="preserve">19F2079B</t>
  </si>
  <si>
    <t xml:space="preserve">Bundesinstitut für Bau-, Stadt- und Raumforschung (BBSR)</t>
  </si>
  <si>
    <t xml:space="preserve">19F2079C</t>
  </si>
  <si>
    <t xml:space="preserve">mundialis GmbH &amp; Co. KG</t>
  </si>
  <si>
    <t xml:space="preserve">19F2080A</t>
  </si>
  <si>
    <t xml:space="preserve">railconnect</t>
  </si>
  <si>
    <t xml:space="preserve">rail connect GmbH</t>
  </si>
  <si>
    <t xml:space="preserve">19F2080B</t>
  </si>
  <si>
    <t xml:space="preserve">FIR e.V. an der RWTH Aachen</t>
  </si>
  <si>
    <t xml:space="preserve">19F2080C</t>
  </si>
  <si>
    <t xml:space="preserve">Advaneo GmbH</t>
  </si>
  <si>
    <t xml:space="preserve">19F2080D</t>
  </si>
  <si>
    <t xml:space="preserve">GS1 Germany GmbH</t>
  </si>
  <si>
    <t xml:space="preserve">19F2080E</t>
  </si>
  <si>
    <t xml:space="preserve">Willke Logistics GmbH</t>
  </si>
  <si>
    <t xml:space="preserve">19F2081A</t>
  </si>
  <si>
    <t xml:space="preserve">MobileDataFusion</t>
  </si>
  <si>
    <t xml:space="preserve">Prof. Dr. Wermuth Verkehrsforschung und Infrastrukturplanung GmbH</t>
  </si>
  <si>
    <t xml:space="preserve">19F2081B</t>
  </si>
  <si>
    <t xml:space="preserve">Blic Beratungsgesellschaft für Leit-, Informations- und Computertechnik mit beschränkter Haftung, Berlin</t>
  </si>
  <si>
    <t xml:space="preserve">19F2081C</t>
  </si>
  <si>
    <t xml:space="preserve">INIT GmbH</t>
  </si>
  <si>
    <t xml:space="preserve">19F2081D</t>
  </si>
  <si>
    <t xml:space="preserve">NVV Nordhessischer VerkehrsVerbund GmbH</t>
  </si>
  <si>
    <t xml:space="preserve">19F2081E</t>
  </si>
  <si>
    <t xml:space="preserve">Universität Kassel</t>
  </si>
  <si>
    <t xml:space="preserve">VB18F1001A</t>
  </si>
  <si>
    <t xml:space="preserve">RIPET</t>
  </si>
  <si>
    <t xml:space="preserve">tec4u-ingenieursgesellschaft mbH</t>
  </si>
  <si>
    <t xml:space="preserve">VB18F1003A</t>
  </si>
  <si>
    <t xml:space="preserve">KISP</t>
  </si>
  <si>
    <t xml:space="preserve">enercast GmbH</t>
  </si>
  <si>
    <t xml:space="preserve">VB18F1006A</t>
  </si>
  <si>
    <t xml:space="preserve">MetaMitfahrPort</t>
  </si>
  <si>
    <t xml:space="preserve">TAT Technik Arbeit Transfer gGmbH</t>
  </si>
  <si>
    <t xml:space="preserve">VB18F1006B</t>
  </si>
  <si>
    <t xml:space="preserve">bünamo - Büro für Nachhaltigkeit und Monilität</t>
  </si>
  <si>
    <t xml:space="preserve">VB18F1006C</t>
  </si>
  <si>
    <t xml:space="preserve">binary butterfly</t>
  </si>
</sst>
</file>

<file path=xl/styles.xml><?xml version="1.0" encoding="utf-8"?>
<styleSheet xmlns="http://schemas.openxmlformats.org/spreadsheetml/2006/main">
  <numFmts count="3">
    <numFmt numFmtId="164" formatCode="General"/>
    <numFmt numFmtId="165" formatCode="@"/>
    <numFmt numFmtId="166" formatCode="DD/MM/YYYY"/>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EBF1DE"/>
        <bgColor rgb="FFFFFF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5" fontId="4" fillId="0" borderId="2" xfId="0" applyFont="true" applyBorder="true" applyAlignment="true" applyProtection="false">
      <alignment horizontal="left" vertical="top" textRotation="0" wrapText="true" indent="0" shrinkToFit="false"/>
      <protection locked="true" hidden="false"/>
    </xf>
    <xf numFmtId="165" fontId="4"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5" fontId="0" fillId="2" borderId="0" xfId="0" applyFont="true" applyBorder="false" applyAlignment="true" applyProtection="false">
      <alignment horizontal="left" vertical="top" textRotation="0" wrapText="true" indent="0" shrinkToFit="false"/>
      <protection locked="true" hidden="false"/>
    </xf>
    <xf numFmtId="165" fontId="0" fillId="0"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E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A4" activeCellId="0" sqref="A4"/>
    </sheetView>
  </sheetViews>
  <sheetFormatPr defaultRowHeight="15" zeroHeight="false" outlineLevelRow="0" outlineLevelCol="0"/>
  <cols>
    <col collapsed="false" customWidth="true" hidden="false" outlineLevel="0" max="1" min="1" style="1" width="45.14"/>
    <col collapsed="false" customWidth="true" hidden="false" outlineLevel="0" max="2" min="2" style="1" width="74.28"/>
    <col collapsed="false" customWidth="true" hidden="false" outlineLevel="0" max="3" min="3" style="1" width="93.57"/>
    <col collapsed="false" customWidth="true" hidden="false" outlineLevel="0" max="4" min="4" style="1" width="14.43"/>
    <col collapsed="false" customWidth="true" hidden="false" outlineLevel="0" max="5" min="5" style="1" width="16.41"/>
    <col collapsed="false" customWidth="true" hidden="false" outlineLevel="0" max="6" min="6" style="1" width="63.57"/>
    <col collapsed="false" customWidth="true" hidden="false" outlineLevel="0" max="16" min="7" style="1" width="46.86"/>
    <col collapsed="false" customWidth="false" hidden="false" outlineLevel="0" max="17" min="17" style="1" width="11.42"/>
    <col collapsed="false" customWidth="true" hidden="false" outlineLevel="0" max="18" min="18" style="1" width="102.85"/>
    <col collapsed="false" customWidth="true" hidden="false" outlineLevel="0" max="19" min="19" style="1" width="13.57"/>
    <col collapsed="false" customWidth="true" hidden="false" outlineLevel="0" max="20" min="20" style="1" width="36.42"/>
    <col collapsed="false" customWidth="true" hidden="false" outlineLevel="0" max="21" min="21" style="1" width="16.57"/>
    <col collapsed="false" customWidth="true" hidden="false" outlineLevel="0" max="24" min="22" style="2" width="19.42"/>
    <col collapsed="false" customWidth="true" hidden="false" outlineLevel="0" max="25" min="25" style="1" width="21.71"/>
    <col collapsed="false" customWidth="true" hidden="false" outlineLevel="0" max="26" min="26" style="1" width="26.59"/>
    <col collapsed="false" customWidth="true" hidden="false" outlineLevel="0" max="27" min="27" style="1" width="36"/>
    <col collapsed="false" customWidth="true" hidden="false" outlineLevel="0" max="28" min="28" style="1" width="33.29"/>
    <col collapsed="false" customWidth="true" hidden="false" outlineLevel="0" max="29" min="29" style="1" width="30.14"/>
    <col collapsed="false" customWidth="true" hidden="false" outlineLevel="0" max="30" min="30" style="1" width="15.15"/>
    <col collapsed="false" customWidth="true" hidden="false" outlineLevel="0" max="31" min="31" style="1" width="19.71"/>
    <col collapsed="false" customWidth="false" hidden="false" outlineLevel="0" max="1025" min="32" style="1" width="11.42"/>
  </cols>
  <sheetData>
    <row r="1" customFormat="false" ht="38.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4" t="s">
        <v>21</v>
      </c>
      <c r="W1" s="5" t="s">
        <v>22</v>
      </c>
      <c r="X1" s="5" t="s">
        <v>23</v>
      </c>
      <c r="Y1" s="6" t="s">
        <v>24</v>
      </c>
      <c r="Z1" s="6" t="s">
        <v>25</v>
      </c>
      <c r="AA1" s="6" t="s">
        <v>26</v>
      </c>
      <c r="AB1" s="6" t="s">
        <v>27</v>
      </c>
      <c r="AC1" s="6" t="s">
        <v>28</v>
      </c>
      <c r="AD1" s="6" t="s">
        <v>29</v>
      </c>
      <c r="AE1" s="6" t="s">
        <v>30</v>
      </c>
    </row>
    <row r="2" customFormat="false" ht="150" hidden="false" customHeight="true" outlineLevel="0" collapsed="false">
      <c r="A2" s="6" t="s">
        <v>31</v>
      </c>
      <c r="B2" s="6" t="s">
        <v>32</v>
      </c>
      <c r="C2" s="6"/>
      <c r="D2" s="6" t="s">
        <v>33</v>
      </c>
      <c r="E2" s="6" t="s">
        <v>34</v>
      </c>
      <c r="F2" s="6" t="s">
        <v>35</v>
      </c>
      <c r="G2" s="7" t="s">
        <v>36</v>
      </c>
      <c r="H2" s="6"/>
      <c r="I2" s="6"/>
      <c r="J2" s="6"/>
      <c r="K2" s="6"/>
      <c r="L2" s="6"/>
      <c r="M2" s="6"/>
      <c r="N2" s="6"/>
      <c r="O2" s="6"/>
      <c r="P2" s="6"/>
      <c r="Q2" s="6" t="s">
        <v>37</v>
      </c>
      <c r="R2" s="6" t="s">
        <v>38</v>
      </c>
      <c r="S2" s="6" t="s">
        <v>39</v>
      </c>
      <c r="T2" s="6" t="s">
        <v>40</v>
      </c>
      <c r="U2" s="6" t="s">
        <v>41</v>
      </c>
      <c r="V2" s="8" t="s">
        <v>42</v>
      </c>
      <c r="W2" s="8" t="s">
        <v>43</v>
      </c>
      <c r="X2" s="9" t="s">
        <v>44</v>
      </c>
      <c r="Y2" s="6" t="str">
        <f aca="false">VLOOKUP(Q2,Lizenzen!$A$2:$B$17,2)</f>
        <v>Keine Angabe</v>
      </c>
      <c r="Z2" s="6"/>
      <c r="AA2" s="6" t="str">
        <f aca="false">IF(ISERROR(LEFT(D2,FIND(",",D2)-1)),VLOOKUP(D2,'Abk. Datenhaltende Stellen'!$A$2:$E$88,2),CONCATENATE(VLOOKUP(LEFT(D2,FIND(",",D2)-1),'Abk. Datenhaltende Stellen'!$A$2:$E$88,2),",",VLOOKUP(MID(D2,FIND(",",D2)+1,LEN(D2)-FIND(",",D2)),'Abk. Datenhaltende Stellen'!$A$2:$E$88,2)))</f>
        <v>Bundesanstalt für Straßenwesen (BASt)</v>
      </c>
      <c r="AB2" s="1" t="str">
        <f aca="false">IF(ISERROR(LEFT(D2,FIND(",",D2)-1)),VLOOKUP(D2,'Abk. Datenhaltende Stellen'!$A$2:$D$88,4),VLOOKUP(LEFT(D2,FIND(",",D2)-1),'Abk. Datenhaltende Stellen'!$A$2:$D$88,4))</f>
        <v>http://www.bast.de/</v>
      </c>
      <c r="AC2" s="1" t="str">
        <f aca="false">IF(ISERROR(FIND(",",D2)),"",VLOOKUP(MID(D2,FIND(",",D2)+1,LEN(D2)-FIND(",",D2)),'Abk. Datenhaltende Stellen'!$A$2:$D$88,4))</f>
        <v/>
      </c>
      <c r="AE2" s="1" t="str">
        <f aca="false">IF(ISBLANK(AD2),"",IF(ISNUMBER(RIGHT(AD2)/1),VLOOKUP(AD2&amp;"A",'mFUND-Projekte'!$A$2:$C$399,2),VLOOKUP(AD2,'mFUND-Projekte'!$A$2:$C$399,2)))</f>
        <v/>
      </c>
    </row>
    <row r="3" customFormat="false" ht="60" hidden="false" customHeight="true" outlineLevel="0" collapsed="false">
      <c r="A3" s="6" t="s">
        <v>45</v>
      </c>
      <c r="B3" s="6" t="s">
        <v>46</v>
      </c>
      <c r="C3" s="6" t="s">
        <v>47</v>
      </c>
      <c r="D3" s="6" t="s">
        <v>48</v>
      </c>
      <c r="E3" s="6" t="s">
        <v>49</v>
      </c>
      <c r="F3" s="6" t="s">
        <v>50</v>
      </c>
      <c r="G3" s="6" t="s">
        <v>51</v>
      </c>
      <c r="H3" s="6"/>
      <c r="I3" s="6" t="s">
        <v>52</v>
      </c>
      <c r="J3" s="6"/>
      <c r="K3" s="6"/>
      <c r="L3" s="6"/>
      <c r="M3" s="6"/>
      <c r="N3" s="6"/>
      <c r="O3" s="6"/>
      <c r="P3" s="6"/>
      <c r="Q3" s="6" t="s">
        <v>53</v>
      </c>
      <c r="R3" s="6" t="s">
        <v>54</v>
      </c>
      <c r="S3" s="6" t="s">
        <v>55</v>
      </c>
      <c r="T3" s="6" t="s">
        <v>56</v>
      </c>
      <c r="U3" s="6" t="s">
        <v>57</v>
      </c>
      <c r="V3" s="6" t="s">
        <v>58</v>
      </c>
      <c r="W3" s="10" t="n">
        <v>41214</v>
      </c>
      <c r="X3" s="9" t="s">
        <v>44</v>
      </c>
      <c r="Y3" s="6" t="str">
        <f aca="false">VLOOKUP(Q3,Lizenzen!$A$2:$B$17,2)</f>
        <v>Verordnung zur Festlegung der Nutzungsbestimmungen für die Bereitstellung von Geodaten des Bundes (GeoNutzV)</v>
      </c>
      <c r="Z3" s="6" t="str">
        <f aca="false">VLOOKUP(Q3,Lizenzen!$A$2:$D$17,4)</f>
        <v>http://www.gesetze-im-internet.de/geonutzv/index.html</v>
      </c>
      <c r="AA3" s="6" t="str">
        <f aca="false">IF(ISERROR(LEFT(D3,FIND(",",D3)-1)),VLOOKUP(D3,'Abk. Datenhaltende Stellen'!$A$2:$E$88,2),CONCATENATE(VLOOKUP(LEFT(D3,FIND(",",D3)-1),'Abk. Datenhaltende Stellen'!$A$2:$E$88,2),",",VLOOKUP(MID(D3,FIND(",",D3)+1,LEN(D3)-FIND(",",D3)),'Abk. Datenhaltende Stellen'!$A$2:$E$88,2)))</f>
        <v>Bundesamt für Seeschifffahrt und Hydrographie (BSH),Bundesanstalt für Wasserbau (BAW)</v>
      </c>
      <c r="AB3" s="1" t="str">
        <f aca="false">IF(ISERROR(LEFT(D3,FIND(",",D3)-1)),VLOOKUP(D3,'Abk. Datenhaltende Stellen'!$A$2:$D$88,4),VLOOKUP(LEFT(D3,FIND(",",D3)-1),'Abk. Datenhaltende Stellen'!$A$2:$D$88,4))</f>
        <v>http://www.bsh.de</v>
      </c>
      <c r="AC3" s="1" t="str">
        <f aca="false">IF(ISERROR(FIND(",",D3)),"",VLOOKUP(MID(D3,FIND(",",D3)+1,LEN(D3)-FIND(",",D3)),'Abk. Datenhaltende Stellen'!$A$2:$D$88,4))</f>
        <v>http://www.baw.de/</v>
      </c>
      <c r="AE3" s="1" t="str">
        <f aca="false">IF(ISBLANK(AD3),"",IF(ISNUMBER(RIGHT(AD3)/1),VLOOKUP(AD3&amp;"A",'mFUND-Projekte'!$A$2:$C$399,2),VLOOKUP(AD3,'mFUND-Projekte'!$A$2:$C$399,2)))</f>
        <v/>
      </c>
    </row>
    <row r="4" customFormat="false" ht="45" hidden="false" customHeight="true" outlineLevel="0" collapsed="false">
      <c r="A4" s="6" t="s">
        <v>59</v>
      </c>
      <c r="B4" s="6" t="s">
        <v>60</v>
      </c>
      <c r="C4" s="6" t="s">
        <v>61</v>
      </c>
      <c r="D4" s="6" t="s">
        <v>62</v>
      </c>
      <c r="E4" s="6" t="s">
        <v>49</v>
      </c>
      <c r="F4" s="6" t="s">
        <v>63</v>
      </c>
      <c r="G4" s="6"/>
      <c r="H4" s="6" t="s">
        <v>64</v>
      </c>
      <c r="I4" s="6"/>
      <c r="J4" s="6" t="s">
        <v>65</v>
      </c>
      <c r="K4" s="6" t="s">
        <v>66</v>
      </c>
      <c r="L4" s="6"/>
      <c r="M4" s="6"/>
      <c r="N4" s="6"/>
      <c r="O4" s="6"/>
      <c r="P4" s="6"/>
      <c r="Q4" s="6" t="s">
        <v>53</v>
      </c>
      <c r="R4" s="6" t="s">
        <v>67</v>
      </c>
      <c r="S4" s="6" t="s">
        <v>68</v>
      </c>
      <c r="T4" s="6" t="s">
        <v>69</v>
      </c>
      <c r="U4" s="6"/>
      <c r="V4" s="6" t="s">
        <v>70</v>
      </c>
      <c r="W4" s="10" t="n">
        <v>42627</v>
      </c>
      <c r="X4" s="9" t="s">
        <v>44</v>
      </c>
      <c r="Y4" s="6" t="str">
        <f aca="false">VLOOKUP(Q4,Lizenzen!$A$2:$B$17,2)</f>
        <v>Verordnung zur Festlegung der Nutzungsbestimmungen für die Bereitstellung von Geodaten des Bundes (GeoNutzV)</v>
      </c>
      <c r="Z4" s="6" t="str">
        <f aca="false">VLOOKUP(Q4,Lizenzen!$A$2:$D$17,4)</f>
        <v>http://www.gesetze-im-internet.de/geonutzv/index.html</v>
      </c>
      <c r="AA4" s="6" t="str">
        <f aca="false">IF(ISERROR(LEFT(D4,FIND(",",D4)-1)),VLOOKUP(D4,'Abk. Datenhaltende Stellen'!$A$2:$E$88,2),CONCATENATE(VLOOKUP(LEFT(D4,FIND(",",D4)-1),'Abk. Datenhaltende Stellen'!$A$2:$E$88,2),",",VLOOKUP(MID(D4,FIND(",",D4)+1,LEN(D4)-FIND(",",D4)),'Abk. Datenhaltende Stellen'!$A$2:$E$88,2)))</f>
        <v>Bundesanstalt für Gewässerkunde (BfG)</v>
      </c>
      <c r="AB4" s="1" t="str">
        <f aca="false">IF(ISERROR(LEFT(D4,FIND(",",D4)-1)),VLOOKUP(D4,'Abk. Datenhaltende Stellen'!$A$2:$D$88,4),VLOOKUP(LEFT(D4,FIND(",",D4)-1),'Abk. Datenhaltende Stellen'!$A$2:$D$88,4))</f>
        <v>http://www.bafg.de</v>
      </c>
      <c r="AC4" s="1" t="str">
        <f aca="false">IF(ISERROR(FIND(",",D4)),"",VLOOKUP(MID(D4,FIND(",",D4)+1,LEN(D4)-FIND(",",D4)),'Abk. Datenhaltende Stellen'!$A$2:$D$88,4))</f>
        <v/>
      </c>
      <c r="AE4" s="1" t="str">
        <f aca="false">IF(ISBLANK(AD4),"",IF(ISNUMBER(RIGHT(AD4)/1),VLOOKUP(AD4&amp;"A",'mFUND-Projekte'!$A$2:$C$399,2),VLOOKUP(AD4,'mFUND-Projekte'!$A$2:$C$399,2)))</f>
        <v/>
      </c>
    </row>
    <row r="5" customFormat="false" ht="45" hidden="false" customHeight="true" outlineLevel="0" collapsed="false"/>
    <row r="6" customFormat="false" ht="30" hidden="false" customHeight="true" outlineLevel="0" collapsed="false"/>
    <row r="7" customFormat="false" ht="45" hidden="false" customHeight="true" outlineLevel="0" collapsed="false"/>
    <row r="8" customFormat="false" ht="45" hidden="false" customHeight="true" outlineLevel="0" collapsed="false"/>
    <row r="9" customFormat="false" ht="45" hidden="false" customHeight="true" outlineLevel="0" collapsed="false"/>
    <row r="10" customFormat="false" ht="45" hidden="false" customHeight="true" outlineLevel="0" collapsed="false"/>
    <row r="11" customFormat="false" ht="45" hidden="false" customHeight="true" outlineLevel="0" collapsed="false"/>
    <row r="12" customFormat="false" ht="45" hidden="false" customHeight="true" outlineLevel="0" collapsed="false"/>
    <row r="13" customFormat="false" ht="45" hidden="false" customHeight="true" outlineLevel="0" collapsed="false"/>
    <row r="14" customFormat="false" ht="45" hidden="false" customHeight="true" outlineLevel="0" collapsed="false"/>
    <row r="15" customFormat="false" ht="45" hidden="false" customHeight="true" outlineLevel="0" collapsed="false"/>
    <row r="16" customFormat="false" ht="45" hidden="false" customHeight="true" outlineLevel="0" collapsed="false"/>
    <row r="17" customFormat="false" ht="105" hidden="false" customHeight="true" outlineLevel="0" collapsed="false"/>
    <row r="18" customFormat="false" ht="45" hidden="false" customHeight="true" outlineLevel="0" collapsed="false"/>
    <row r="19" customFormat="false" ht="45" hidden="false" customHeight="true" outlineLevel="0" collapsed="false"/>
    <row r="20" customFormat="false" ht="45" hidden="false" customHeight="true" outlineLevel="0" collapsed="false"/>
    <row r="21" customFormat="false" ht="45" hidden="false" customHeight="true" outlineLevel="0" collapsed="false"/>
    <row r="22" customFormat="false" ht="45" hidden="false" customHeight="true" outlineLevel="0" collapsed="false"/>
    <row r="23" customFormat="false" ht="45" hidden="false" customHeight="true" outlineLevel="0" collapsed="false"/>
    <row r="24" customFormat="false" ht="90" hidden="false" customHeight="true" outlineLevel="0" collapsed="false"/>
    <row r="25" customFormat="false" ht="45" hidden="false" customHeight="true" outlineLevel="0" collapsed="false"/>
    <row r="26" customFormat="false" ht="45" hidden="false" customHeight="true" outlineLevel="0" collapsed="false"/>
    <row r="27" customFormat="false" ht="45" hidden="false" customHeight="true" outlineLevel="0" collapsed="false"/>
    <row r="28" customFormat="false" ht="45" hidden="false" customHeight="true" outlineLevel="0" collapsed="false"/>
    <row r="29" customFormat="false" ht="45" hidden="false" customHeight="true" outlineLevel="0" collapsed="false"/>
    <row r="30" customFormat="false" ht="45" hidden="false" customHeight="true" outlineLevel="0" collapsed="false"/>
    <row r="31" customFormat="false" ht="45" hidden="false" customHeight="true" outlineLevel="0" collapsed="false"/>
    <row r="32" customFormat="false" ht="45" hidden="false" customHeight="true" outlineLevel="0" collapsed="false"/>
    <row r="33" customFormat="false" ht="45" hidden="false" customHeight="true" outlineLevel="0" collapsed="false"/>
    <row r="34" customFormat="false" ht="45" hidden="false" customHeight="true" outlineLevel="0" collapsed="false"/>
    <row r="35" customFormat="false" ht="60" hidden="false" customHeight="true" outlineLevel="0" collapsed="false"/>
    <row r="36" customFormat="false" ht="45" hidden="false" customHeight="true" outlineLevel="0" collapsed="false"/>
    <row r="37" customFormat="false" ht="45" hidden="false" customHeight="true" outlineLevel="0" collapsed="false"/>
    <row r="38" customFormat="false" ht="45" hidden="false" customHeight="true" outlineLevel="0" collapsed="false"/>
    <row r="39" customFormat="false" ht="45" hidden="false" customHeight="true" outlineLevel="0" collapsed="false"/>
    <row r="40" customFormat="false" ht="210" hidden="false" customHeight="true" outlineLevel="0" collapsed="false"/>
    <row r="41" customFormat="false" ht="45" hidden="false" customHeight="true" outlineLevel="0" collapsed="false"/>
    <row r="42" customFormat="false" ht="284.25" hidden="false" customHeight="true" outlineLevel="0" collapsed="false"/>
    <row r="43" customFormat="false" ht="105" hidden="false" customHeight="true" outlineLevel="0" collapsed="false"/>
    <row r="44" customFormat="false" ht="126" hidden="false" customHeight="true" outlineLevel="0" collapsed="false"/>
    <row r="45" customFormat="false" ht="45" hidden="false" customHeight="true" outlineLevel="0" collapsed="false"/>
    <row r="46" customFormat="false" ht="45" hidden="false" customHeight="true" outlineLevel="0" collapsed="false"/>
    <row r="47" customFormat="false" ht="45" hidden="false" customHeight="true" outlineLevel="0" collapsed="false"/>
    <row r="48" customFormat="false" ht="45" hidden="false" customHeight="true" outlineLevel="0" collapsed="false"/>
    <row r="49" customFormat="false" ht="45" hidden="false" customHeight="true" outlineLevel="0" collapsed="false"/>
    <row r="50" customFormat="false" ht="45" hidden="false" customHeight="true" outlineLevel="0" collapsed="false"/>
    <row r="51" customFormat="false" ht="45" hidden="false" customHeight="true" outlineLevel="0" collapsed="false"/>
    <row r="52" customFormat="false" ht="45" hidden="false" customHeight="true" outlineLevel="0" collapsed="false"/>
    <row r="53" customFormat="false" ht="45" hidden="false" customHeight="true" outlineLevel="0" collapsed="false"/>
    <row r="54" customFormat="false" ht="45" hidden="false" customHeight="true" outlineLevel="0" collapsed="false"/>
    <row r="55" customFormat="false" ht="45" hidden="false" customHeight="true" outlineLevel="0" collapsed="false"/>
    <row r="56" customFormat="false" ht="45" hidden="false" customHeight="true" outlineLevel="0" collapsed="false"/>
    <row r="57" customFormat="false" ht="45" hidden="false" customHeight="true" outlineLevel="0" collapsed="false"/>
    <row r="58" customFormat="false" ht="45" hidden="false" customHeight="true" outlineLevel="0" collapsed="false"/>
    <row r="59" customFormat="false" ht="45" hidden="false" customHeight="true" outlineLevel="0" collapsed="false"/>
    <row r="60" customFormat="false" ht="45" hidden="false" customHeight="true" outlineLevel="0" collapsed="false"/>
    <row r="61" customFormat="false" ht="45" hidden="false" customHeight="true" outlineLevel="0" collapsed="false"/>
    <row r="62" customFormat="false" ht="45" hidden="false" customHeight="true" outlineLevel="0" collapsed="false"/>
    <row r="63" customFormat="false" ht="45" hidden="false" customHeight="true" outlineLevel="0" collapsed="false"/>
    <row r="64" customFormat="false" ht="45" hidden="false" customHeight="true" outlineLevel="0" collapsed="false"/>
    <row r="65" customFormat="false" ht="45" hidden="false" customHeight="true" outlineLevel="0" collapsed="false"/>
    <row r="66" customFormat="false" ht="45" hidden="false" customHeight="true" outlineLevel="0" collapsed="false"/>
    <row r="67" customFormat="false" ht="45" hidden="false" customHeight="true" outlineLevel="0" collapsed="false"/>
    <row r="68" customFormat="false" ht="45" hidden="false" customHeight="true" outlineLevel="0" collapsed="false"/>
    <row r="69" customFormat="false" ht="45" hidden="false" customHeight="true" outlineLevel="0" collapsed="false"/>
    <row r="70" customFormat="false" ht="45" hidden="false" customHeight="true" outlineLevel="0" collapsed="false"/>
    <row r="71" customFormat="false" ht="45" hidden="false" customHeight="true" outlineLevel="0" collapsed="false"/>
    <row r="72" customFormat="false" ht="45" hidden="false" customHeight="true" outlineLevel="0" collapsed="false"/>
    <row r="73" customFormat="false" ht="45" hidden="false" customHeight="true" outlineLevel="0" collapsed="false"/>
    <row r="74" customFormat="false" ht="45" hidden="false" customHeight="true" outlineLevel="0" collapsed="false"/>
    <row r="75" customFormat="false" ht="45" hidden="false" customHeight="true" outlineLevel="0" collapsed="false"/>
    <row r="76" customFormat="false" ht="45" hidden="false" customHeight="true" outlineLevel="0" collapsed="false"/>
    <row r="77" customFormat="false" ht="45" hidden="false" customHeight="true" outlineLevel="0" collapsed="false"/>
    <row r="78" customFormat="false" ht="45" hidden="false" customHeight="true" outlineLevel="0" collapsed="false"/>
    <row r="79" customFormat="false" ht="45" hidden="false" customHeight="true" outlineLevel="0" collapsed="false"/>
    <row r="80" customFormat="false" ht="45" hidden="false" customHeight="true" outlineLevel="0" collapsed="false"/>
    <row r="81" customFormat="false" ht="45" hidden="false" customHeight="true" outlineLevel="0" collapsed="false"/>
    <row r="82" customFormat="false" ht="45" hidden="false" customHeight="true" outlineLevel="0" collapsed="false"/>
    <row r="83" customFormat="false" ht="45" hidden="false" customHeight="true" outlineLevel="0" collapsed="false"/>
    <row r="84" customFormat="false" ht="45" hidden="false" customHeight="true" outlineLevel="0" collapsed="false"/>
    <row r="85" customFormat="false" ht="45" hidden="false" customHeight="true" outlineLevel="0" collapsed="false"/>
    <row r="86" customFormat="false" ht="45" hidden="false" customHeight="true" outlineLevel="0" collapsed="false"/>
    <row r="87" customFormat="false" ht="45" hidden="false" customHeight="true" outlineLevel="0" collapsed="false"/>
    <row r="88" customFormat="false" ht="45" hidden="false" customHeight="true" outlineLevel="0" collapsed="false"/>
    <row r="89" customFormat="false" ht="45" hidden="false" customHeight="true" outlineLevel="0" collapsed="false"/>
    <row r="90" customFormat="false" ht="45" hidden="false" customHeight="true" outlineLevel="0" collapsed="false"/>
    <row r="91" customFormat="false" ht="45" hidden="false" customHeight="true" outlineLevel="0" collapsed="false"/>
    <row r="92" customFormat="false" ht="45" hidden="false" customHeight="true" outlineLevel="0" collapsed="false"/>
    <row r="93" customFormat="false" ht="45" hidden="false" customHeight="true" outlineLevel="0" collapsed="false"/>
    <row r="94" customFormat="false" ht="45" hidden="false" customHeight="true" outlineLevel="0" collapsed="false"/>
    <row r="95" customFormat="false" ht="45" hidden="false" customHeight="true" outlineLevel="0" collapsed="false"/>
    <row r="96" customFormat="false" ht="45" hidden="false" customHeight="true" outlineLevel="0" collapsed="false"/>
    <row r="97" customFormat="false" ht="45" hidden="false" customHeight="true" outlineLevel="0" collapsed="false"/>
    <row r="98" customFormat="false" ht="45" hidden="false" customHeight="true" outlineLevel="0" collapsed="false"/>
    <row r="99" customFormat="false" ht="45" hidden="false" customHeight="true" outlineLevel="0" collapsed="false"/>
    <row r="100" customFormat="false" ht="45" hidden="false" customHeight="true" outlineLevel="0" collapsed="false"/>
    <row r="101" customFormat="false" ht="45" hidden="false" customHeight="true" outlineLevel="0" collapsed="false"/>
    <row r="102" customFormat="false" ht="45" hidden="false" customHeight="true" outlineLevel="0" collapsed="false"/>
    <row r="103" customFormat="false" ht="45" hidden="false" customHeight="true" outlineLevel="0" collapsed="false"/>
    <row r="104" customFormat="false" ht="45" hidden="false" customHeight="true" outlineLevel="0" collapsed="false"/>
    <row r="105" customFormat="false" ht="45" hidden="false" customHeight="true" outlineLevel="0" collapsed="false"/>
    <row r="106" customFormat="false" ht="45" hidden="false" customHeight="true" outlineLevel="0" collapsed="false"/>
    <row r="107" customFormat="false" ht="45" hidden="false" customHeight="true" outlineLevel="0" collapsed="false"/>
    <row r="108" customFormat="false" ht="45" hidden="false" customHeight="true" outlineLevel="0" collapsed="false"/>
    <row r="109" customFormat="false" ht="45" hidden="false" customHeight="true" outlineLevel="0" collapsed="false"/>
    <row r="110" customFormat="false" ht="45" hidden="false" customHeight="true" outlineLevel="0" collapsed="false"/>
    <row r="111" customFormat="false" ht="45" hidden="false" customHeight="true" outlineLevel="0" collapsed="false"/>
    <row r="112" customFormat="false" ht="45" hidden="false" customHeight="true" outlineLevel="0" collapsed="false"/>
    <row r="113" customFormat="false" ht="45" hidden="false" customHeight="true" outlineLevel="0" collapsed="false"/>
    <row r="114" customFormat="false" ht="45" hidden="false" customHeight="true" outlineLevel="0" collapsed="false"/>
    <row r="115" customFormat="false" ht="45" hidden="false" customHeight="true" outlineLevel="0" collapsed="false"/>
    <row r="116" customFormat="false" ht="45" hidden="false" customHeight="true" outlineLevel="0" collapsed="false"/>
    <row r="117" customFormat="false" ht="45" hidden="false" customHeight="true" outlineLevel="0" collapsed="false"/>
    <row r="118" customFormat="false" ht="45" hidden="false" customHeight="true" outlineLevel="0" collapsed="false"/>
    <row r="119" customFormat="false" ht="45" hidden="false" customHeight="true" outlineLevel="0" collapsed="false"/>
    <row r="120" customFormat="false" ht="45" hidden="false" customHeight="true" outlineLevel="0" collapsed="false"/>
    <row r="121" customFormat="false" ht="45" hidden="false" customHeight="true" outlineLevel="0" collapsed="false"/>
    <row r="122" customFormat="false" ht="45" hidden="false" customHeight="true" outlineLevel="0" collapsed="false"/>
    <row r="123" customFormat="false" ht="45" hidden="false" customHeight="true" outlineLevel="0" collapsed="false"/>
    <row r="124" customFormat="false" ht="45" hidden="false" customHeight="true" outlineLevel="0" collapsed="false"/>
    <row r="125" customFormat="false" ht="45" hidden="false" customHeight="true" outlineLevel="0" collapsed="false"/>
    <row r="126" customFormat="false" ht="45" hidden="false" customHeight="true" outlineLevel="0" collapsed="false"/>
    <row r="127" customFormat="false" ht="45" hidden="false" customHeight="true" outlineLevel="0" collapsed="false"/>
    <row r="128" customFormat="false" ht="45" hidden="false" customHeight="true" outlineLevel="0" collapsed="false"/>
    <row r="129" customFormat="false" ht="45" hidden="false" customHeight="true" outlineLevel="0" collapsed="false"/>
    <row r="130" customFormat="false" ht="45" hidden="false" customHeight="true" outlineLevel="0" collapsed="false"/>
    <row r="131" customFormat="false" ht="45" hidden="false" customHeight="true" outlineLevel="0" collapsed="false"/>
    <row r="132" customFormat="false" ht="45" hidden="false" customHeight="true" outlineLevel="0" collapsed="false"/>
    <row r="133" customFormat="false" ht="45" hidden="false" customHeight="true" outlineLevel="0" collapsed="false"/>
    <row r="134" customFormat="false" ht="45" hidden="false" customHeight="true" outlineLevel="0" collapsed="false"/>
    <row r="135" customFormat="false" ht="45" hidden="false" customHeight="true" outlineLevel="0" collapsed="false"/>
    <row r="136" customFormat="false" ht="45" hidden="false" customHeight="true" outlineLevel="0" collapsed="false"/>
    <row r="137" customFormat="false" ht="45" hidden="false" customHeight="true" outlineLevel="0" collapsed="false"/>
    <row r="138" customFormat="false" ht="45" hidden="false" customHeight="true" outlineLevel="0" collapsed="false"/>
    <row r="139" customFormat="false" ht="45" hidden="false" customHeight="true" outlineLevel="0" collapsed="false"/>
    <row r="140" customFormat="false" ht="45" hidden="false" customHeight="true" outlineLevel="0" collapsed="false"/>
    <row r="141" customFormat="false" ht="45" hidden="false" customHeight="true" outlineLevel="0" collapsed="false"/>
    <row r="142" customFormat="false" ht="45" hidden="false" customHeight="true" outlineLevel="0" collapsed="false"/>
    <row r="143" customFormat="false" ht="45" hidden="false" customHeight="true" outlineLevel="0" collapsed="false"/>
    <row r="144" customFormat="false" ht="45" hidden="false" customHeight="true" outlineLevel="0" collapsed="false"/>
    <row r="145" customFormat="false" ht="45" hidden="false" customHeight="true" outlineLevel="0" collapsed="false"/>
    <row r="146" customFormat="false" ht="45" hidden="false" customHeight="true" outlineLevel="0" collapsed="false"/>
    <row r="147" customFormat="false" ht="45" hidden="false" customHeight="true" outlineLevel="0" collapsed="false"/>
    <row r="148" customFormat="false" ht="45" hidden="false" customHeight="true" outlineLevel="0" collapsed="false"/>
    <row r="149" customFormat="false" ht="45" hidden="false" customHeight="true" outlineLevel="0" collapsed="false"/>
    <row r="150" customFormat="false" ht="45" hidden="false" customHeight="true" outlineLevel="0" collapsed="false"/>
    <row r="151" customFormat="false" ht="45" hidden="false" customHeight="true" outlineLevel="0" collapsed="false"/>
    <row r="152" customFormat="false" ht="63" hidden="false" customHeight="true" outlineLevel="0" collapsed="false"/>
    <row r="153" customFormat="false" ht="45" hidden="false" customHeight="true" outlineLevel="0" collapsed="false"/>
    <row r="154" customFormat="false" ht="45" hidden="false" customHeight="true" outlineLevel="0" collapsed="false"/>
    <row r="155" customFormat="false" ht="45" hidden="false" customHeight="true" outlineLevel="0" collapsed="false"/>
    <row r="156" customFormat="false" ht="45" hidden="false" customHeight="true" outlineLevel="0" collapsed="false"/>
    <row r="157" customFormat="false" ht="45" hidden="false" customHeight="true" outlineLevel="0" collapsed="false"/>
    <row r="158" customFormat="false" ht="45" hidden="false" customHeight="true" outlineLevel="0" collapsed="false"/>
    <row r="159" customFormat="false" ht="45" hidden="false" customHeight="true" outlineLevel="0" collapsed="false"/>
    <row r="160" customFormat="false" ht="45" hidden="false" customHeight="true" outlineLevel="0" collapsed="false"/>
    <row r="161" customFormat="false" ht="45" hidden="false" customHeight="true" outlineLevel="0" collapsed="false"/>
    <row r="162" customFormat="false" ht="45" hidden="false" customHeight="true" outlineLevel="0" collapsed="false"/>
    <row r="163" customFormat="false" ht="45" hidden="false" customHeight="true" outlineLevel="0" collapsed="false"/>
    <row r="164" customFormat="false" ht="45" hidden="false" customHeight="true" outlineLevel="0" collapsed="false"/>
    <row r="165" customFormat="false" ht="45" hidden="false" customHeight="true" outlineLevel="0" collapsed="false"/>
    <row r="166" customFormat="false" ht="45" hidden="false" customHeight="true" outlineLevel="0" collapsed="false"/>
    <row r="167" customFormat="false" ht="45" hidden="false" customHeight="true" outlineLevel="0" collapsed="false"/>
    <row r="168" customFormat="false" ht="45" hidden="false" customHeight="true" outlineLevel="0" collapsed="false"/>
    <row r="169" customFormat="false" ht="45" hidden="false" customHeight="true" outlineLevel="0" collapsed="false"/>
    <row r="170" customFormat="false" ht="45" hidden="false" customHeight="true" outlineLevel="0" collapsed="false"/>
    <row r="171" customFormat="false" ht="45" hidden="false" customHeight="true" outlineLevel="0" collapsed="false"/>
    <row r="172" customFormat="false" ht="45" hidden="false" customHeight="true" outlineLevel="0" collapsed="false"/>
    <row r="173" customFormat="false" ht="45" hidden="false" customHeight="true" outlineLevel="0" collapsed="false"/>
    <row r="174" customFormat="false" ht="45" hidden="false" customHeight="true" outlineLevel="0" collapsed="false"/>
    <row r="175" customFormat="false" ht="45" hidden="false" customHeight="true" outlineLevel="0" collapsed="false"/>
    <row r="176" customFormat="false" ht="45" hidden="false" customHeight="true" outlineLevel="0" collapsed="false"/>
    <row r="177" customFormat="false" ht="45" hidden="false" customHeight="true" outlineLevel="0" collapsed="false"/>
    <row r="178" customFormat="false" ht="45" hidden="false" customHeight="true" outlineLevel="0" collapsed="false"/>
    <row r="179" customFormat="false" ht="45" hidden="false" customHeight="true" outlineLevel="0" collapsed="false"/>
    <row r="180" customFormat="false" ht="45" hidden="false" customHeight="true" outlineLevel="0" collapsed="false"/>
    <row r="181" customFormat="false" ht="45" hidden="false" customHeight="true" outlineLevel="0" collapsed="false"/>
    <row r="182" customFormat="false" ht="45" hidden="false" customHeight="true" outlineLevel="0" collapsed="false"/>
    <row r="183" customFormat="false" ht="45" hidden="false" customHeight="true" outlineLevel="0" collapsed="false"/>
    <row r="184" customFormat="false" ht="45" hidden="false" customHeight="true" outlineLevel="0" collapsed="false"/>
    <row r="185" customFormat="false" ht="45" hidden="false" customHeight="true" outlineLevel="0" collapsed="false"/>
    <row r="186" customFormat="false" ht="45" hidden="false" customHeight="true" outlineLevel="0" collapsed="false"/>
    <row r="187" customFormat="false" ht="45" hidden="false" customHeight="true" outlineLevel="0" collapsed="false"/>
    <row r="188" customFormat="false" ht="45" hidden="false" customHeight="true" outlineLevel="0" collapsed="false"/>
    <row r="189" customFormat="false" ht="45" hidden="false" customHeight="true" outlineLevel="0" collapsed="false"/>
    <row r="190" customFormat="false" ht="45" hidden="false" customHeight="true" outlineLevel="0" collapsed="false"/>
    <row r="191" customFormat="false" ht="45" hidden="false" customHeight="true" outlineLevel="0" collapsed="false"/>
    <row r="192" customFormat="false" ht="45" hidden="false" customHeight="true" outlineLevel="0" collapsed="false"/>
    <row r="193" customFormat="false" ht="45" hidden="false" customHeight="true" outlineLevel="0" collapsed="false"/>
    <row r="194" customFormat="false" ht="45" hidden="false" customHeight="true" outlineLevel="0" collapsed="false"/>
    <row r="195" customFormat="false" ht="45" hidden="false" customHeight="true" outlineLevel="0" collapsed="false"/>
    <row r="196" customFormat="false" ht="45" hidden="false" customHeight="true" outlineLevel="0" collapsed="false"/>
    <row r="197" customFormat="false" ht="45" hidden="false" customHeight="true" outlineLevel="0" collapsed="false"/>
    <row r="198" customFormat="false" ht="45" hidden="false" customHeight="true" outlineLevel="0" collapsed="false"/>
    <row r="199" customFormat="false" ht="45" hidden="false" customHeight="true" outlineLevel="0" collapsed="false"/>
    <row r="200" customFormat="false" ht="45" hidden="false" customHeight="true" outlineLevel="0" collapsed="false"/>
    <row r="201" customFormat="false" ht="45" hidden="false" customHeight="true" outlineLevel="0" collapsed="false"/>
    <row r="202" customFormat="false" ht="45" hidden="false" customHeight="true" outlineLevel="0" collapsed="false"/>
    <row r="203" customFormat="false" ht="45" hidden="false" customHeight="true" outlineLevel="0" collapsed="false"/>
    <row r="204" customFormat="false" ht="60" hidden="false" customHeight="true" outlineLevel="0" collapsed="false"/>
    <row r="205" customFormat="false" ht="60" hidden="false" customHeight="true" outlineLevel="0" collapsed="false"/>
    <row r="206" customFormat="false" ht="45" hidden="false" customHeight="true" outlineLevel="0" collapsed="false"/>
    <row r="207" customFormat="false" ht="45" hidden="false" customHeight="true" outlineLevel="0" collapsed="false"/>
    <row r="208" customFormat="false" ht="45" hidden="false" customHeight="true" outlineLevel="0" collapsed="false"/>
    <row r="209" customFormat="false" ht="60" hidden="false" customHeight="true" outlineLevel="0" collapsed="false"/>
    <row r="210" customFormat="false" ht="60" hidden="false" customHeight="true" outlineLevel="0" collapsed="false"/>
    <row r="211" customFormat="false" ht="45" hidden="false" customHeight="true" outlineLevel="0" collapsed="false"/>
    <row r="212" customFormat="false" ht="45" hidden="false" customHeight="true" outlineLevel="0" collapsed="false"/>
    <row r="213" customFormat="false" ht="45" hidden="false" customHeight="true" outlineLevel="0" collapsed="false"/>
    <row r="214" customFormat="false" ht="45" hidden="false" customHeight="true" outlineLevel="0" collapsed="false"/>
    <row r="215" customFormat="false" ht="45" hidden="false" customHeight="true" outlineLevel="0" collapsed="false"/>
    <row r="216" customFormat="false" ht="45" hidden="false" customHeight="true" outlineLevel="0" collapsed="false"/>
    <row r="217" customFormat="false" ht="60" hidden="false" customHeight="true" outlineLevel="0" collapsed="false"/>
    <row r="218" customFormat="false" ht="60" hidden="false" customHeight="true" outlineLevel="0" collapsed="false"/>
    <row r="219" customFormat="false" ht="45" hidden="false" customHeight="true" outlineLevel="0" collapsed="false"/>
    <row r="220" customFormat="false" ht="45" hidden="false" customHeight="true" outlineLevel="0" collapsed="false"/>
    <row r="221" customFormat="false" ht="45" hidden="false" customHeight="true" outlineLevel="0" collapsed="false"/>
    <row r="222" customFormat="false" ht="45" hidden="false" customHeight="true" outlineLevel="0" collapsed="false"/>
    <row r="223" customFormat="false" ht="45" hidden="false" customHeight="true" outlineLevel="0" collapsed="false"/>
    <row r="224" customFormat="false" ht="45" hidden="false" customHeight="true" outlineLevel="0" collapsed="false"/>
    <row r="225" customFormat="false" ht="45" hidden="false" customHeight="true" outlineLevel="0" collapsed="false"/>
    <row r="226" customFormat="false" ht="45" hidden="false" customHeight="true" outlineLevel="0" collapsed="false"/>
    <row r="227" customFormat="false" ht="45" hidden="false" customHeight="true" outlineLevel="0" collapsed="false"/>
    <row r="228" customFormat="false" ht="45" hidden="false" customHeight="true" outlineLevel="0" collapsed="false"/>
    <row r="229" customFormat="false" ht="45" hidden="false" customHeight="true" outlineLevel="0" collapsed="false"/>
    <row r="230" customFormat="false" ht="45" hidden="false" customHeight="true" outlineLevel="0" collapsed="false"/>
    <row r="231" customFormat="false" ht="45" hidden="false" customHeight="true" outlineLevel="0" collapsed="false"/>
    <row r="232" customFormat="false" ht="45" hidden="false" customHeight="true" outlineLevel="0" collapsed="false"/>
    <row r="233" customFormat="false" ht="45" hidden="false" customHeight="true" outlineLevel="0" collapsed="false"/>
    <row r="234" customFormat="false" ht="45" hidden="false" customHeight="true" outlineLevel="0" collapsed="false"/>
    <row r="235" customFormat="false" ht="45" hidden="false" customHeight="true" outlineLevel="0" collapsed="false"/>
    <row r="236" customFormat="false" ht="45" hidden="false" customHeight="true" outlineLevel="0" collapsed="false"/>
    <row r="237" customFormat="false" ht="45" hidden="false" customHeight="true" outlineLevel="0" collapsed="false"/>
    <row r="238" customFormat="false" ht="45" hidden="false" customHeight="true" outlineLevel="0" collapsed="false"/>
    <row r="239" customFormat="false" ht="45" hidden="false" customHeight="true" outlineLevel="0" collapsed="false"/>
    <row r="240" customFormat="false" ht="45" hidden="false" customHeight="true" outlineLevel="0" collapsed="false"/>
    <row r="241" customFormat="false" ht="75" hidden="false" customHeight="true" outlineLevel="0" collapsed="false"/>
    <row r="242" customFormat="false" ht="75" hidden="false" customHeight="true" outlineLevel="0" collapsed="false"/>
    <row r="243" customFormat="false" ht="75" hidden="false" customHeight="true" outlineLevel="0" collapsed="false"/>
    <row r="244" customFormat="false" ht="75" hidden="false" customHeight="true" outlineLevel="0" collapsed="false"/>
    <row r="245" customFormat="false" ht="75" hidden="false" customHeight="true" outlineLevel="0" collapsed="false"/>
    <row r="246" customFormat="false" ht="360" hidden="false" customHeight="true" outlineLevel="0" collapsed="false"/>
    <row r="247" customFormat="false" ht="270" hidden="false" customHeight="true" outlineLevel="0" collapsed="false"/>
    <row r="248" customFormat="false" ht="270" hidden="false" customHeight="true" outlineLevel="0" collapsed="false"/>
    <row r="249" customFormat="false" ht="270" hidden="false" customHeight="true" outlineLevel="0" collapsed="false"/>
    <row r="250" customFormat="false" ht="270" hidden="false" customHeight="true" outlineLevel="0" collapsed="false"/>
    <row r="251" customFormat="false" ht="270" hidden="false" customHeight="true" outlineLevel="0" collapsed="false"/>
    <row r="252" customFormat="false" ht="270" hidden="false" customHeight="true" outlineLevel="0" collapsed="false"/>
    <row r="253" customFormat="false" ht="270" hidden="false" customHeight="true" outlineLevel="0" collapsed="false"/>
    <row r="254" customFormat="false" ht="270" hidden="false" customHeight="true" outlineLevel="0" collapsed="false"/>
    <row r="255" customFormat="false" ht="300" hidden="false" customHeight="true" outlineLevel="0" collapsed="false"/>
    <row r="256" customFormat="false" ht="300" hidden="false" customHeight="true" outlineLevel="0" collapsed="false"/>
    <row r="257" customFormat="false" ht="300" hidden="false" customHeight="true" outlineLevel="0" collapsed="false"/>
    <row r="258" customFormat="false" ht="300" hidden="false" customHeight="true" outlineLevel="0" collapsed="false"/>
    <row r="259" customFormat="false" ht="300" hidden="false" customHeight="true" outlineLevel="0" collapsed="false"/>
    <row r="260" customFormat="false" ht="300" hidden="false" customHeight="true" outlineLevel="0" collapsed="false"/>
    <row r="261" customFormat="false" ht="300" hidden="false" customHeight="true" outlineLevel="0" collapsed="false"/>
    <row r="262" customFormat="false" ht="270" hidden="false" customHeight="true" outlineLevel="0" collapsed="false"/>
    <row r="263" customFormat="false" ht="294.75" hidden="false" customHeight="true" outlineLevel="0" collapsed="false"/>
    <row r="264" customFormat="false" ht="270" hidden="false" customHeight="true" outlineLevel="0" collapsed="false"/>
    <row r="265" customFormat="false" ht="270" hidden="false" customHeight="true" outlineLevel="0" collapsed="false"/>
    <row r="266" customFormat="false" ht="270" hidden="false" customHeight="true" outlineLevel="0" collapsed="false"/>
    <row r="267" customFormat="false" ht="319.5" hidden="false" customHeight="true" outlineLevel="0" collapsed="false"/>
    <row r="268" customFormat="false" ht="297.75" hidden="false" customHeight="true" outlineLevel="0" collapsed="false"/>
    <row r="269" customFormat="false" ht="319.5" hidden="false" customHeight="true" outlineLevel="0" collapsed="false"/>
    <row r="270" customFormat="false" ht="319.5" hidden="false" customHeight="true" outlineLevel="0" collapsed="false"/>
    <row r="271" customFormat="false" ht="319.5" hidden="false" customHeight="true" outlineLevel="0" collapsed="false"/>
    <row r="272" customFormat="false" ht="270" hidden="false" customHeight="true" outlineLevel="0" collapsed="false"/>
    <row r="273" customFormat="false" ht="270" hidden="false" customHeight="true" outlineLevel="0" collapsed="false"/>
    <row r="274" customFormat="false" ht="270" hidden="false" customHeight="true" outlineLevel="0" collapsed="false"/>
    <row r="275" customFormat="false" ht="270" hidden="false" customHeight="true" outlineLevel="0" collapsed="false"/>
    <row r="276" customFormat="false" ht="270" hidden="false" customHeight="true" outlineLevel="0" collapsed="false"/>
    <row r="277" customFormat="false" ht="270" hidden="false" customHeight="true" outlineLevel="0" collapsed="false"/>
    <row r="278" customFormat="false" ht="270" hidden="false" customHeight="true" outlineLevel="0" collapsed="false"/>
    <row r="279" customFormat="false" ht="270" hidden="false" customHeight="true" outlineLevel="0" collapsed="false"/>
    <row r="280" customFormat="false" ht="270" hidden="false" customHeight="true" outlineLevel="0" collapsed="false"/>
    <row r="281" customFormat="false" ht="270" hidden="false" customHeight="true" outlineLevel="0" collapsed="false"/>
    <row r="282" customFormat="false" ht="270" hidden="false" customHeight="true" outlineLevel="0" collapsed="false"/>
    <row r="283" customFormat="false" ht="105" hidden="false" customHeight="true" outlineLevel="0" collapsed="false"/>
    <row r="284" customFormat="false" ht="105" hidden="false" customHeight="true" outlineLevel="0" collapsed="false"/>
    <row r="285" customFormat="false" ht="105" hidden="false" customHeight="true" outlineLevel="0" collapsed="false"/>
    <row r="286" customFormat="false" ht="105" hidden="false" customHeight="true" outlineLevel="0" collapsed="false"/>
    <row r="287" customFormat="false" ht="105" hidden="false" customHeight="true" outlineLevel="0" collapsed="false"/>
    <row r="288" customFormat="false" ht="105" hidden="false" customHeight="true" outlineLevel="0" collapsed="false"/>
    <row r="289" customFormat="false" ht="105" hidden="false" customHeight="true" outlineLevel="0" collapsed="false"/>
    <row r="290" customFormat="false" ht="105" hidden="false" customHeight="true" outlineLevel="0" collapsed="false"/>
    <row r="291" customFormat="false" ht="105" hidden="false" customHeight="true" outlineLevel="0" collapsed="false"/>
    <row r="292" customFormat="false" ht="105" hidden="false" customHeight="true" outlineLevel="0" collapsed="false"/>
    <row r="293" customFormat="false" ht="105" hidden="false" customHeight="true" outlineLevel="0" collapsed="false"/>
    <row r="294" customFormat="false" ht="105" hidden="false" customHeight="true" outlineLevel="0" collapsed="false"/>
    <row r="295" customFormat="false" ht="105" hidden="false" customHeight="true" outlineLevel="0" collapsed="false"/>
    <row r="296" customFormat="false" ht="105" hidden="false" customHeight="true" outlineLevel="0" collapsed="false"/>
    <row r="297" customFormat="false" ht="105" hidden="false" customHeight="true" outlineLevel="0" collapsed="false"/>
    <row r="298" customFormat="false" ht="105" hidden="false" customHeight="true" outlineLevel="0" collapsed="false"/>
    <row r="299" customFormat="false" ht="105" hidden="false" customHeight="true" outlineLevel="0" collapsed="false"/>
    <row r="300" customFormat="false" ht="105" hidden="false" customHeight="true" outlineLevel="0" collapsed="false"/>
    <row r="301" customFormat="false" ht="105" hidden="false" customHeight="true" outlineLevel="0" collapsed="false"/>
    <row r="302" customFormat="false" ht="105" hidden="false" customHeight="true" outlineLevel="0" collapsed="false"/>
    <row r="303" customFormat="false" ht="105" hidden="false" customHeight="true" outlineLevel="0" collapsed="false"/>
    <row r="304" customFormat="false" ht="105" hidden="false" customHeight="true" outlineLevel="0" collapsed="false"/>
    <row r="305" customFormat="false" ht="105" hidden="false" customHeight="true" outlineLevel="0" collapsed="false"/>
    <row r="306" customFormat="false" ht="105" hidden="false" customHeight="true" outlineLevel="0" collapsed="false"/>
    <row r="307" customFormat="false" ht="105" hidden="false" customHeight="true" outlineLevel="0" collapsed="false"/>
    <row r="308" customFormat="false" ht="105" hidden="false" customHeight="true" outlineLevel="0" collapsed="false"/>
    <row r="309" customFormat="false" ht="105" hidden="false" customHeight="true" outlineLevel="0" collapsed="false"/>
    <row r="310" customFormat="false" ht="105" hidden="false" customHeight="true" outlineLevel="0" collapsed="false"/>
    <row r="311" customFormat="false" ht="105" hidden="false" customHeight="true" outlineLevel="0" collapsed="false"/>
    <row r="312" customFormat="false" ht="105" hidden="false" customHeight="true" outlineLevel="0" collapsed="false"/>
    <row r="313" customFormat="false" ht="105" hidden="false" customHeight="true" outlineLevel="0" collapsed="false"/>
    <row r="314" customFormat="false" ht="105" hidden="false" customHeight="true" outlineLevel="0" collapsed="false"/>
    <row r="315" customFormat="false" ht="105" hidden="false" customHeight="true" outlineLevel="0" collapsed="false"/>
    <row r="316" customFormat="false" ht="105" hidden="false" customHeight="true" outlineLevel="0" collapsed="false"/>
    <row r="317" customFormat="false" ht="105" hidden="false" customHeight="true" outlineLevel="0" collapsed="false"/>
    <row r="318" customFormat="false" ht="105" hidden="false" customHeight="true" outlineLevel="0" collapsed="false"/>
    <row r="319" customFormat="false" ht="105" hidden="false" customHeight="true" outlineLevel="0" collapsed="false"/>
    <row r="320" customFormat="false" ht="105" hidden="false" customHeight="true" outlineLevel="0" collapsed="false"/>
    <row r="321" customFormat="false" ht="105" hidden="false" customHeight="true" outlineLevel="0" collapsed="false"/>
    <row r="322" customFormat="false" ht="105" hidden="false" customHeight="true" outlineLevel="0" collapsed="false"/>
    <row r="323" customFormat="false" ht="105" hidden="false" customHeight="true" outlineLevel="0" collapsed="false"/>
    <row r="324" customFormat="false" ht="105" hidden="false" customHeight="true" outlineLevel="0" collapsed="false"/>
    <row r="325" customFormat="false" ht="105" hidden="false" customHeight="true" outlineLevel="0" collapsed="false"/>
    <row r="326" customFormat="false" ht="105" hidden="false" customHeight="true" outlineLevel="0" collapsed="false"/>
    <row r="327" customFormat="false" ht="105" hidden="false" customHeight="true" outlineLevel="0" collapsed="false"/>
    <row r="328" customFormat="false" ht="105" hidden="false" customHeight="true" outlineLevel="0" collapsed="false"/>
    <row r="329" customFormat="false" ht="405" hidden="false" customHeight="true" outlineLevel="0" collapsed="false"/>
    <row r="330" customFormat="false" ht="105" hidden="false" customHeight="true" outlineLevel="0" collapsed="false"/>
    <row r="331" customFormat="false" ht="105" hidden="false" customHeight="true" outlineLevel="0" collapsed="false"/>
    <row r="332" customFormat="false" ht="105" hidden="false" customHeight="true" outlineLevel="0" collapsed="false"/>
    <row r="333" customFormat="false" ht="105" hidden="false" customHeight="true" outlineLevel="0" collapsed="false"/>
    <row r="334" customFormat="false" ht="105" hidden="false" customHeight="true" outlineLevel="0" collapsed="false"/>
    <row r="335" customFormat="false" ht="105" hidden="false" customHeight="true" outlineLevel="0" collapsed="false"/>
    <row r="336" customFormat="false" ht="105" hidden="false" customHeight="true" outlineLevel="0" collapsed="false"/>
    <row r="337" customFormat="false" ht="105" hidden="false" customHeight="true" outlineLevel="0" collapsed="false"/>
    <row r="338" customFormat="false" ht="105" hidden="false" customHeight="true" outlineLevel="0" collapsed="false"/>
    <row r="339" customFormat="false" ht="105" hidden="false" customHeight="true" outlineLevel="0" collapsed="false"/>
    <row r="340" customFormat="false" ht="105" hidden="false" customHeight="true" outlineLevel="0" collapsed="false"/>
    <row r="341" customFormat="false" ht="105" hidden="false" customHeight="true" outlineLevel="0" collapsed="false"/>
    <row r="342" customFormat="false" ht="105" hidden="false" customHeight="true" outlineLevel="0" collapsed="false"/>
    <row r="343" customFormat="false" ht="105" hidden="false" customHeight="true" outlineLevel="0" collapsed="false"/>
    <row r="344" customFormat="false" ht="105" hidden="false" customHeight="true" outlineLevel="0" collapsed="false"/>
    <row r="345" customFormat="false" ht="105" hidden="false" customHeight="true" outlineLevel="0" collapsed="false"/>
    <row r="346" customFormat="false" ht="105" hidden="false" customHeight="true" outlineLevel="0" collapsed="false"/>
    <row r="347" customFormat="false" ht="105" hidden="false" customHeight="true" outlineLevel="0" collapsed="false"/>
    <row r="348" customFormat="false" ht="105" hidden="false" customHeight="true" outlineLevel="0" collapsed="false"/>
    <row r="349" customFormat="false" ht="105" hidden="false" customHeight="true" outlineLevel="0" collapsed="false"/>
    <row r="350" customFormat="false" ht="105" hidden="false" customHeight="true" outlineLevel="0" collapsed="false"/>
    <row r="351" customFormat="false" ht="105" hidden="false" customHeight="true" outlineLevel="0" collapsed="false"/>
    <row r="352" customFormat="false" ht="105" hidden="false" customHeight="true" outlineLevel="0" collapsed="false"/>
    <row r="353" customFormat="false" ht="135" hidden="false" customHeight="true" outlineLevel="0" collapsed="false"/>
    <row r="354" customFormat="false" ht="180" hidden="false" customHeight="true" outlineLevel="0" collapsed="false"/>
    <row r="355" customFormat="false" ht="105" hidden="false" customHeight="true" outlineLevel="0" collapsed="false"/>
    <row r="356" customFormat="false" ht="409.5" hidden="false" customHeight="true" outlineLevel="0" collapsed="false"/>
    <row r="357" customFormat="false" ht="105" hidden="false" customHeight="true" outlineLevel="0" collapsed="false"/>
    <row r="358" customFormat="false" ht="105" hidden="false" customHeight="true" outlineLevel="0" collapsed="false"/>
    <row r="359" customFormat="false" ht="285" hidden="false" customHeight="true" outlineLevel="0" collapsed="false"/>
    <row r="360" customFormat="false" ht="150" hidden="false" customHeight="true" outlineLevel="0" collapsed="false"/>
    <row r="361" customFormat="false" ht="105" hidden="false" customHeight="true" outlineLevel="0" collapsed="false"/>
    <row r="362" customFormat="false" ht="105" hidden="false" customHeight="true" outlineLevel="0" collapsed="false"/>
    <row r="363" customFormat="false" ht="105" hidden="false" customHeight="true" outlineLevel="0" collapsed="false"/>
    <row r="364" customFormat="false" ht="105" hidden="false" customHeight="true" outlineLevel="0" collapsed="false"/>
    <row r="365" customFormat="false" ht="105" hidden="false" customHeight="true" outlineLevel="0" collapsed="false"/>
    <row r="366" customFormat="false" ht="105" hidden="false" customHeight="true" outlineLevel="0" collapsed="false"/>
    <row r="367" customFormat="false" ht="105" hidden="false" customHeight="true" outlineLevel="0" collapsed="false"/>
    <row r="368" customFormat="false" ht="105" hidden="false" customHeight="true" outlineLevel="0" collapsed="false"/>
    <row r="369" customFormat="false" ht="105" hidden="false" customHeight="true" outlineLevel="0" collapsed="false"/>
    <row r="370" customFormat="false" ht="105" hidden="false" customHeight="true" outlineLevel="0" collapsed="false"/>
    <row r="371" customFormat="false" ht="105" hidden="false" customHeight="true" outlineLevel="0" collapsed="false"/>
    <row r="372" customFormat="false" ht="105" hidden="false" customHeight="true" outlineLevel="0" collapsed="false"/>
    <row r="373" customFormat="false" ht="105" hidden="false" customHeight="true" outlineLevel="0" collapsed="false"/>
    <row r="374" customFormat="false" ht="105" hidden="false" customHeight="true" outlineLevel="0" collapsed="false"/>
    <row r="375" customFormat="false" ht="105" hidden="false" customHeight="true" outlineLevel="0" collapsed="false"/>
    <row r="376" customFormat="false" ht="105" hidden="false" customHeight="true" outlineLevel="0" collapsed="false"/>
    <row r="377" customFormat="false" ht="105" hidden="false" customHeight="true" outlineLevel="0" collapsed="false"/>
    <row r="378" customFormat="false" ht="105" hidden="false" customHeight="true" outlineLevel="0" collapsed="false"/>
    <row r="379" customFormat="false" ht="240" hidden="false" customHeight="true" outlineLevel="0" collapsed="false"/>
    <row r="380" customFormat="false" ht="360" hidden="false" customHeight="true" outlineLevel="0" collapsed="false"/>
    <row r="381" customFormat="false" ht="105" hidden="false" customHeight="true" outlineLevel="0" collapsed="false"/>
    <row r="382" customFormat="false" ht="105" hidden="false" customHeight="true" outlineLevel="0" collapsed="false"/>
    <row r="383" customFormat="false" ht="105" hidden="false" customHeight="true" outlineLevel="0" collapsed="false"/>
    <row r="384" customFormat="false" ht="105" hidden="false" customHeight="true" outlineLevel="0" collapsed="false"/>
    <row r="385" customFormat="false" ht="105" hidden="false" customHeight="true" outlineLevel="0" collapsed="false"/>
    <row r="386" customFormat="false" ht="105" hidden="false" customHeight="true" outlineLevel="0" collapsed="false"/>
    <row r="387" customFormat="false" ht="150" hidden="false" customHeight="true" outlineLevel="0" collapsed="false"/>
    <row r="388" customFormat="false" ht="105" hidden="false" customHeight="true" outlineLevel="0" collapsed="false"/>
    <row r="389" customFormat="false" ht="105" hidden="false" customHeight="true" outlineLevel="0" collapsed="false"/>
    <row r="390" customFormat="false" ht="105" hidden="false" customHeight="true" outlineLevel="0" collapsed="false"/>
    <row r="391" customFormat="false" ht="105" hidden="false" customHeight="true" outlineLevel="0" collapsed="false"/>
    <row r="392" customFormat="false" ht="105" hidden="false" customHeight="true" outlineLevel="0" collapsed="false"/>
    <row r="393" customFormat="false" ht="150" hidden="false" customHeight="true" outlineLevel="0" collapsed="false"/>
    <row r="394" customFormat="false" ht="409.5" hidden="false" customHeight="true" outlineLevel="0" collapsed="false"/>
    <row r="395" customFormat="false" ht="409.5" hidden="false" customHeight="true" outlineLevel="0" collapsed="false"/>
    <row r="396" customFormat="false" ht="225" hidden="false" customHeight="true" outlineLevel="0" collapsed="false"/>
    <row r="397" customFormat="false" ht="105" hidden="false" customHeight="true" outlineLevel="0" collapsed="false"/>
    <row r="398" customFormat="false" ht="105" hidden="false" customHeight="true" outlineLevel="0" collapsed="false"/>
    <row r="399" customFormat="false" ht="105" hidden="false" customHeight="true" outlineLevel="0" collapsed="false"/>
    <row r="400" customFormat="false" ht="210" hidden="false" customHeight="true" outlineLevel="0" collapsed="false"/>
    <row r="401" customFormat="false" ht="105" hidden="false" customHeight="true" outlineLevel="0" collapsed="false"/>
    <row r="402" customFormat="false" ht="105" hidden="false" customHeight="true" outlineLevel="0" collapsed="false"/>
    <row r="403" customFormat="false" ht="255" hidden="false" customHeight="true" outlineLevel="0" collapsed="false"/>
    <row r="404" customFormat="false" ht="105" hidden="false" customHeight="true" outlineLevel="0" collapsed="false"/>
    <row r="405" customFormat="false" ht="105" hidden="false" customHeight="true" outlineLevel="0" collapsed="false"/>
    <row r="406" customFormat="false" ht="165" hidden="false" customHeight="true" outlineLevel="0" collapsed="false"/>
    <row r="407" customFormat="false" ht="165" hidden="false" customHeight="true" outlineLevel="0" collapsed="false"/>
    <row r="408" customFormat="false" ht="150" hidden="false" customHeight="true" outlineLevel="0" collapsed="false"/>
    <row r="409" customFormat="false" ht="409.5" hidden="false" customHeight="true" outlineLevel="0" collapsed="false"/>
    <row r="410" customFormat="false" ht="105" hidden="false" customHeight="true" outlineLevel="0" collapsed="false"/>
    <row r="411" customFormat="false" ht="300" hidden="false" customHeight="true" outlineLevel="0" collapsed="false"/>
    <row r="412" customFormat="false" ht="105" hidden="false" customHeight="true" outlineLevel="0" collapsed="false"/>
    <row r="413" customFormat="false" ht="105" hidden="false" customHeight="true" outlineLevel="0" collapsed="false"/>
    <row r="414" customFormat="false" ht="105" hidden="false" customHeight="true" outlineLevel="0" collapsed="false"/>
    <row r="415" customFormat="false" ht="105" hidden="false" customHeight="true" outlineLevel="0" collapsed="false"/>
    <row r="416" customFormat="false" ht="105" hidden="false" customHeight="true" outlineLevel="0" collapsed="false"/>
    <row r="417" customFormat="false" ht="105" hidden="false" customHeight="true" outlineLevel="0" collapsed="false"/>
    <row r="418" customFormat="false" ht="105" hidden="false" customHeight="true" outlineLevel="0" collapsed="false"/>
    <row r="419" customFormat="false" ht="105" hidden="false" customHeight="true" outlineLevel="0" collapsed="false"/>
    <row r="420" customFormat="false" ht="105" hidden="false" customHeight="true" outlineLevel="0" collapsed="false"/>
    <row r="421" customFormat="false" ht="105" hidden="false" customHeight="true" outlineLevel="0" collapsed="false"/>
    <row r="422" customFormat="false" ht="105" hidden="false" customHeight="true" outlineLevel="0" collapsed="false"/>
    <row r="423" customFormat="false" ht="105" hidden="false" customHeight="true" outlineLevel="0" collapsed="false"/>
    <row r="424" customFormat="false" ht="105" hidden="false" customHeight="true" outlineLevel="0" collapsed="false"/>
    <row r="425" customFormat="false" ht="105" hidden="false" customHeight="true" outlineLevel="0" collapsed="false"/>
    <row r="426" customFormat="false" ht="105" hidden="false" customHeight="true" outlineLevel="0" collapsed="false"/>
    <row r="427" customFormat="false" ht="105" hidden="false" customHeight="true" outlineLevel="0" collapsed="false"/>
    <row r="428" customFormat="false" ht="105" hidden="false" customHeight="true" outlineLevel="0" collapsed="false"/>
    <row r="429" customFormat="false" ht="105" hidden="false" customHeight="true" outlineLevel="0" collapsed="false"/>
    <row r="430" customFormat="false" ht="135" hidden="false" customHeight="true" outlineLevel="0" collapsed="false"/>
    <row r="431" customFormat="false" ht="105" hidden="false" customHeight="true" outlineLevel="0" collapsed="false"/>
    <row r="432" customFormat="false" ht="105" hidden="false" customHeight="true" outlineLevel="0" collapsed="false"/>
    <row r="433" customFormat="false" ht="105" hidden="false" customHeight="true" outlineLevel="0" collapsed="false"/>
    <row r="434" customFormat="false" ht="105" hidden="false" customHeight="true" outlineLevel="0" collapsed="false"/>
    <row r="435" customFormat="false" ht="409.5" hidden="false" customHeight="true" outlineLevel="0" collapsed="false"/>
    <row r="436" customFormat="false" ht="105" hidden="false" customHeight="true" outlineLevel="0" collapsed="false"/>
    <row r="437" customFormat="false" ht="105" hidden="false" customHeight="true" outlineLevel="0" collapsed="false"/>
    <row r="438" customFormat="false" ht="120" hidden="false" customHeight="true" outlineLevel="0" collapsed="false"/>
    <row r="439" customFormat="false" ht="300" hidden="false" customHeight="true" outlineLevel="0" collapsed="false"/>
    <row r="440" customFormat="false" ht="300" hidden="false" customHeight="true" outlineLevel="0" collapsed="false"/>
    <row r="441" customFormat="false" ht="255" hidden="false" customHeight="true" outlineLevel="0" collapsed="false"/>
    <row r="442" customFormat="false" ht="105" hidden="false" customHeight="true" outlineLevel="0" collapsed="false"/>
    <row r="443" customFormat="false" ht="105" hidden="false" customHeight="true" outlineLevel="0" collapsed="false"/>
    <row r="444" customFormat="false" ht="105" hidden="false" customHeight="true" outlineLevel="0" collapsed="false"/>
    <row r="445" customFormat="false" ht="135" hidden="false" customHeight="true" outlineLevel="0" collapsed="false"/>
    <row r="446" customFormat="false" ht="105" hidden="false" customHeight="true" outlineLevel="0" collapsed="false"/>
    <row r="447" customFormat="false" ht="105" hidden="false" customHeight="true" outlineLevel="0" collapsed="false"/>
    <row r="448" customFormat="false" ht="105" hidden="false" customHeight="true" outlineLevel="0" collapsed="false"/>
    <row r="449" customFormat="false" ht="105" hidden="false" customHeight="true" outlineLevel="0" collapsed="false"/>
    <row r="450" customFormat="false" ht="135" hidden="false" customHeight="true" outlineLevel="0" collapsed="false"/>
    <row r="451" customFormat="false" ht="105" hidden="false" customHeight="true" outlineLevel="0" collapsed="false"/>
    <row r="452" customFormat="false" ht="180" hidden="false" customHeight="true" outlineLevel="0" collapsed="false"/>
    <row r="453" customFormat="false" ht="105" hidden="false" customHeight="true" outlineLevel="0" collapsed="false"/>
    <row r="454" customFormat="false" ht="105" hidden="false" customHeight="true" outlineLevel="0" collapsed="false"/>
    <row r="455" customFormat="false" ht="105" hidden="false" customHeight="true" outlineLevel="0" collapsed="false"/>
    <row r="456" customFormat="false" ht="105" hidden="false" customHeight="true" outlineLevel="0" collapsed="false"/>
    <row r="457" customFormat="false" ht="105" hidden="false" customHeight="true" outlineLevel="0" collapsed="false"/>
    <row r="458" customFormat="false" ht="105" hidden="false" customHeight="true" outlineLevel="0" collapsed="false"/>
    <row r="459" customFormat="false" ht="105" hidden="false" customHeight="true" outlineLevel="0" collapsed="false"/>
    <row r="460" customFormat="false" ht="105" hidden="false" customHeight="true" outlineLevel="0" collapsed="false"/>
    <row r="461" customFormat="false" ht="105" hidden="false" customHeight="true" outlineLevel="0" collapsed="false"/>
    <row r="462" customFormat="false" ht="105" hidden="false" customHeight="true" outlineLevel="0" collapsed="false"/>
    <row r="463" customFormat="false" ht="105" hidden="false" customHeight="true" outlineLevel="0" collapsed="false"/>
    <row r="464" customFormat="false" ht="315" hidden="false" customHeight="true" outlineLevel="0" collapsed="false"/>
    <row r="465" customFormat="false" ht="225" hidden="false" customHeight="true" outlineLevel="0" collapsed="false"/>
    <row r="466" customFormat="false" ht="225" hidden="false" customHeight="true" outlineLevel="0" collapsed="false"/>
    <row r="467" customFormat="false" ht="210" hidden="false" customHeight="true" outlineLevel="0" collapsed="false"/>
    <row r="468" customFormat="false" ht="210" hidden="false" customHeight="true" outlineLevel="0" collapsed="false"/>
    <row r="469" customFormat="false" ht="210" hidden="false" customHeight="true" outlineLevel="0" collapsed="false"/>
    <row r="470" customFormat="false" ht="210" hidden="false" customHeight="true" outlineLevel="0" collapsed="false"/>
    <row r="471" customFormat="false" ht="210" hidden="false" customHeight="true" outlineLevel="0" collapsed="false"/>
    <row r="472" customFormat="false" ht="105" hidden="false" customHeight="true" outlineLevel="0" collapsed="false"/>
    <row r="473" customFormat="false" ht="210" hidden="false" customHeight="true" outlineLevel="0" collapsed="false"/>
    <row r="474" customFormat="false" ht="210" hidden="false" customHeight="true" outlineLevel="0" collapsed="false"/>
    <row r="475" customFormat="false" ht="210" hidden="false" customHeight="true" outlineLevel="0" collapsed="false"/>
    <row r="476" customFormat="false" ht="210" hidden="false" customHeight="true" outlineLevel="0" collapsed="false"/>
    <row r="477" customFormat="false" ht="210" hidden="false" customHeight="true" outlineLevel="0" collapsed="false"/>
    <row r="478" customFormat="false" ht="210" hidden="false" customHeight="true" outlineLevel="0" collapsed="false"/>
    <row r="479" customFormat="false" ht="210" hidden="false" customHeight="true" outlineLevel="0" collapsed="false"/>
    <row r="480" customFormat="false" ht="210" hidden="false" customHeight="true" outlineLevel="0" collapsed="false"/>
    <row r="481" customFormat="false" ht="210" hidden="false" customHeight="true" outlineLevel="0" collapsed="false"/>
    <row r="482" customFormat="false" ht="210" hidden="false" customHeight="true" outlineLevel="0" collapsed="false"/>
    <row r="483" customFormat="false" ht="210" hidden="false" customHeight="true" outlineLevel="0" collapsed="false"/>
    <row r="484" customFormat="false" ht="105" hidden="false" customHeight="true" outlineLevel="0" collapsed="false"/>
    <row r="485" customFormat="false" ht="105" hidden="false" customHeight="true" outlineLevel="0" collapsed="false"/>
    <row r="486" customFormat="false" ht="180" hidden="false" customHeight="true" outlineLevel="0" collapsed="false"/>
    <row r="487" customFormat="false" ht="105" hidden="false" customHeight="true" outlineLevel="0" collapsed="false"/>
    <row r="488" customFormat="false" ht="105" hidden="false" customHeight="true" outlineLevel="0" collapsed="false"/>
    <row r="489" customFormat="false" ht="105" hidden="false" customHeight="true" outlineLevel="0" collapsed="false"/>
    <row r="490" customFormat="false" ht="409.5" hidden="false" customHeight="true" outlineLevel="0" collapsed="false"/>
    <row r="491" customFormat="false" ht="409.5" hidden="false" customHeight="true" outlineLevel="0" collapsed="false"/>
    <row r="492" customFormat="false" ht="409.5" hidden="false" customHeight="true" outlineLevel="0" collapsed="false"/>
    <row r="493" customFormat="false" ht="409.5" hidden="false" customHeight="true" outlineLevel="0" collapsed="false"/>
    <row r="494" customFormat="false" ht="409.5" hidden="false" customHeight="true" outlineLevel="0" collapsed="false"/>
    <row r="495" customFormat="false" ht="409.5" hidden="false" customHeight="true" outlineLevel="0" collapsed="false"/>
    <row r="496" customFormat="false" ht="409.5" hidden="false" customHeight="true" outlineLevel="0" collapsed="false"/>
    <row r="497" customFormat="false" ht="409.5" hidden="false" customHeight="true" outlineLevel="0" collapsed="false"/>
    <row r="498" customFormat="false" ht="409.5" hidden="false" customHeight="true" outlineLevel="0" collapsed="false"/>
    <row r="499" customFormat="false" ht="409.5" hidden="false" customHeight="true" outlineLevel="0" collapsed="false"/>
    <row r="500" customFormat="false" ht="409.5" hidden="false" customHeight="true" outlineLevel="0" collapsed="false"/>
    <row r="501" customFormat="false" ht="409.5" hidden="false" customHeight="true" outlineLevel="0" collapsed="false"/>
    <row r="502" customFormat="false" ht="409.5" hidden="false" customHeight="true" outlineLevel="0" collapsed="false"/>
    <row r="503" customFormat="false" ht="409.5" hidden="false" customHeight="true" outlineLevel="0" collapsed="false"/>
    <row r="504" customFormat="false" ht="105" hidden="false" customHeight="true" outlineLevel="0" collapsed="false"/>
    <row r="505" customFormat="false" ht="375" hidden="false" customHeight="true" outlineLevel="0" collapsed="false"/>
    <row r="506" customFormat="false" ht="120" hidden="false" customHeight="true" outlineLevel="0" collapsed="false"/>
    <row r="507" customFormat="false" ht="75" hidden="false" customHeight="true" outlineLevel="0" collapsed="false"/>
    <row r="508" customFormat="false" ht="60" hidden="false" customHeight="true" outlineLevel="0" collapsed="false"/>
    <row r="509" customFormat="false" ht="105" hidden="false" customHeight="true" outlineLevel="0" collapsed="false"/>
    <row r="510" customFormat="false" ht="105" hidden="false" customHeight="true" outlineLevel="0" collapsed="false"/>
    <row r="511" customFormat="false" ht="10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80" hidden="false" customHeight="true" outlineLevel="0" collapsed="false"/>
    <row r="517" customFormat="false" ht="75" hidden="false" customHeight="true" outlineLevel="0" collapsed="false"/>
    <row r="518" customFormat="false" ht="120" hidden="false" customHeight="true" outlineLevel="0" collapsed="false"/>
    <row r="519" customFormat="false" ht="240" hidden="false" customHeight="true" outlineLevel="0" collapsed="false"/>
    <row r="520" customFormat="false" ht="255" hidden="false" customHeight="true" outlineLevel="0" collapsed="false"/>
    <row r="521" customFormat="false" ht="255" hidden="false" customHeight="true" outlineLevel="0" collapsed="false"/>
    <row r="522" customFormat="false" ht="255" hidden="false" customHeight="true" outlineLevel="0" collapsed="false"/>
    <row r="523" customFormat="false" ht="255" hidden="false" customHeight="true" outlineLevel="0" collapsed="false"/>
    <row r="524" customFormat="false" ht="255" hidden="false" customHeight="true" outlineLevel="0" collapsed="false"/>
    <row r="525" customFormat="false" ht="255" hidden="false" customHeight="true" outlineLevel="0" collapsed="false"/>
    <row r="526" customFormat="false" ht="315" hidden="false" customHeight="true" outlineLevel="0" collapsed="false"/>
    <row r="527" customFormat="false" ht="315" hidden="false" customHeight="true" outlineLevel="0" collapsed="false"/>
    <row r="528" customFormat="false" ht="75" hidden="false" customHeight="true" outlineLevel="0" collapsed="false"/>
    <row r="529" customFormat="false" ht="195" hidden="false" customHeight="true" outlineLevel="0" collapsed="false"/>
    <row r="530" customFormat="false" ht="240" hidden="false" customHeight="true" outlineLevel="0" collapsed="false"/>
    <row r="531" customFormat="false" ht="248.25" hidden="false" customHeight="true" outlineLevel="0" collapsed="false"/>
    <row r="532" customFormat="false" ht="105" hidden="false" customHeight="true" outlineLevel="0" collapsed="false"/>
    <row r="533" customFormat="false" ht="210" hidden="false" customHeight="true" outlineLevel="0" collapsed="false"/>
    <row r="534" customFormat="false" ht="45" hidden="false" customHeight="true" outlineLevel="0" collapsed="false"/>
    <row r="535" customFormat="false" ht="60" hidden="false" customHeight="true" outlineLevel="0" collapsed="false"/>
    <row r="536" customFormat="false" ht="409.5" hidden="false" customHeight="true" outlineLevel="0" collapsed="false"/>
    <row r="537" customFormat="false" ht="409.5" hidden="false" customHeight="true" outlineLevel="0" collapsed="false"/>
    <row r="538" customFormat="false" ht="409.5" hidden="false" customHeight="true" outlineLevel="0" collapsed="false"/>
    <row r="539" customFormat="false" ht="409.5" hidden="false" customHeight="true" outlineLevel="0" collapsed="false"/>
    <row r="540" customFormat="false" ht="105" hidden="false" customHeight="true" outlineLevel="0" collapsed="false"/>
    <row r="541" customFormat="false" ht="375" hidden="false" customHeight="true" outlineLevel="0" collapsed="false"/>
    <row r="542" customFormat="false" ht="195" hidden="false" customHeight="true" outlineLevel="0" collapsed="false"/>
    <row r="543" customFormat="false" ht="409.5" hidden="false" customHeight="true" outlineLevel="0" collapsed="false"/>
    <row r="544" customFormat="false" ht="180" hidden="false" customHeight="true" outlineLevel="0" collapsed="false"/>
    <row r="545" customFormat="false" ht="345" hidden="false" customHeight="true" outlineLevel="0" collapsed="false"/>
    <row r="546" customFormat="false" ht="90" hidden="false" customHeight="true" outlineLevel="0" collapsed="false"/>
    <row r="547" customFormat="false" ht="270" hidden="false" customHeight="true" outlineLevel="0" collapsed="false"/>
    <row r="548" customFormat="false" ht="409.5" hidden="false" customHeight="true" outlineLevel="0" collapsed="false"/>
    <row r="549" customFormat="false" ht="375" hidden="false" customHeight="true" outlineLevel="0" collapsed="false"/>
    <row r="550" customFormat="false" ht="225" hidden="false" customHeight="true" outlineLevel="0" collapsed="false"/>
    <row r="551" customFormat="false" ht="409.5" hidden="false" customHeight="true" outlineLevel="0" collapsed="false"/>
    <row r="552" customFormat="false" ht="105" hidden="false" customHeight="true" outlineLevel="0" collapsed="false"/>
    <row r="553" customFormat="false" ht="105" hidden="false" customHeight="true" outlineLevel="0" collapsed="false"/>
    <row r="554" customFormat="false" ht="165" hidden="false" customHeight="true" outlineLevel="0" collapsed="false"/>
    <row r="555" customFormat="false" ht="180" hidden="false" customHeight="true" outlineLevel="0" collapsed="false"/>
    <row r="556" customFormat="false" ht="60" hidden="false" customHeight="true" outlineLevel="0" collapsed="false"/>
    <row r="557" customFormat="false" ht="300" hidden="false" customHeight="true" outlineLevel="0" collapsed="false"/>
    <row r="558" customFormat="false" ht="75" hidden="false" customHeight="true" outlineLevel="0" collapsed="false"/>
    <row r="559" customFormat="false" ht="90" hidden="false" customHeight="true" outlineLevel="0" collapsed="false"/>
    <row r="560" customFormat="false" ht="60" hidden="false" customHeight="true" outlineLevel="0" collapsed="false"/>
    <row r="561" customFormat="false" ht="90" hidden="false" customHeight="true" outlineLevel="0" collapsed="false"/>
    <row r="562" customFormat="false" ht="105" hidden="false" customHeight="true" outlineLevel="0" collapsed="false"/>
    <row r="563" customFormat="false" ht="409.5" hidden="false" customHeight="true" outlineLevel="0" collapsed="false"/>
    <row r="564" customFormat="false" ht="360" hidden="false" customHeight="true" outlineLevel="0" collapsed="false"/>
    <row r="565" customFormat="false" ht="285" hidden="false" customHeight="true" outlineLevel="0" collapsed="false"/>
    <row r="566" customFormat="false" ht="255" hidden="false" customHeight="true" outlineLevel="0" collapsed="false"/>
    <row r="567" customFormat="false" ht="255" hidden="false" customHeight="true" outlineLevel="0" collapsed="false"/>
    <row r="568" customFormat="false" ht="285" hidden="false" customHeight="true" outlineLevel="0" collapsed="false"/>
    <row r="569" customFormat="false" ht="409.5" hidden="false" customHeight="true" outlineLevel="0" collapsed="false"/>
    <row r="570" customFormat="false" ht="60" hidden="false" customHeight="true" outlineLevel="0" collapsed="false"/>
    <row r="571" customFormat="false" ht="150" hidden="false" customHeight="true" outlineLevel="0" collapsed="false"/>
    <row r="572" customFormat="false" ht="60" hidden="false" customHeight="true" outlineLevel="0" collapsed="false"/>
    <row r="573" customFormat="false" ht="165" hidden="false" customHeight="true" outlineLevel="0" collapsed="false"/>
    <row r="574" customFormat="false" ht="315" hidden="false" customHeight="true" outlineLevel="0" collapsed="false"/>
    <row r="575" customFormat="false" ht="60" hidden="false" customHeight="true" outlineLevel="0" collapsed="false"/>
    <row r="576" customFormat="false" ht="75" hidden="false" customHeight="true" outlineLevel="0" collapsed="false"/>
    <row r="577" customFormat="false" ht="240" hidden="false" customHeight="true" outlineLevel="0" collapsed="false"/>
    <row r="578" customFormat="false" ht="13.8" hidden="false" customHeight="false" outlineLevel="0" collapsed="false"/>
    <row r="579" customFormat="false" ht="13.8" hidden="false" customHeight="false" outlineLevel="0" collapsed="false"/>
    <row r="580" customFormat="false" ht="13.8" hidden="false" customHeight="false" outlineLevel="0" collapsed="false"/>
    <row r="581" customFormat="false" ht="13.8" hidden="false" customHeight="false" outlineLevel="0" collapsed="false"/>
    <row r="582" customFormat="false" ht="13.8" hidden="false" customHeight="false" outlineLevel="0" collapsed="false"/>
    <row r="583" customFormat="false" ht="13.8" hidden="false" customHeight="false" outlineLevel="0" collapsed="false"/>
    <row r="584" customFormat="false" ht="13.8" hidden="false" customHeight="false" outlineLevel="0" collapsed="false"/>
    <row r="585" customFormat="false" ht="13.8" hidden="false" customHeight="false" outlineLevel="0" collapsed="false"/>
    <row r="586" customFormat="false" ht="13.8" hidden="false" customHeight="false" outlineLevel="0" collapsed="false"/>
    <row r="587" customFormat="false" ht="13.8" hidden="false" customHeight="false" outlineLevel="0" collapsed="false"/>
    <row r="588" customFormat="false" ht="13.8" hidden="false" customHeight="false" outlineLevel="0" collapsed="false"/>
    <row r="589" customFormat="false" ht="13.8" hidden="false" customHeight="false" outlineLevel="0" collapsed="false"/>
    <row r="590" customFormat="false" ht="13.8" hidden="false" customHeight="false" outlineLevel="0" collapsed="false"/>
    <row r="591" customFormat="false" ht="13.8" hidden="false" customHeight="false" outlineLevel="0" collapsed="false"/>
    <row r="592" customFormat="false" ht="13.8" hidden="false" customHeight="false" outlineLevel="0" collapsed="false"/>
    <row r="593" customFormat="false" ht="13.8" hidden="false" customHeight="false" outlineLevel="0" collapsed="false"/>
    <row r="594" customFormat="false" ht="13.8" hidden="false" customHeight="false" outlineLevel="0" collapsed="false"/>
    <row r="595" customFormat="false" ht="13.8" hidden="false" customHeight="false" outlineLevel="0" collapsed="false"/>
    <row r="596" customFormat="false" ht="13.8" hidden="false" customHeight="false" outlineLevel="0" collapsed="false"/>
    <row r="597" customFormat="false" ht="13.8" hidden="false" customHeight="false" outlineLevel="0" collapsed="false"/>
    <row r="598" customFormat="false" ht="13.8" hidden="false" customHeight="false" outlineLevel="0" collapsed="false"/>
    <row r="599" customFormat="false" ht="13.8" hidden="false" customHeight="false" outlineLevel="0" collapsed="false"/>
    <row r="600" customFormat="false" ht="13.8" hidden="false" customHeight="false" outlineLevel="0" collapsed="false"/>
    <row r="601" customFormat="false" ht="13.8" hidden="false" customHeight="false" outlineLevel="0" collapsed="false"/>
    <row r="602" customFormat="false" ht="13.8" hidden="false" customHeight="false" outlineLevel="0" collapsed="false"/>
    <row r="603" customFormat="false" ht="13.8" hidden="false" customHeight="false" outlineLevel="0" collapsed="false"/>
    <row r="604" customFormat="false" ht="13.8" hidden="false" customHeight="false" outlineLevel="0" collapsed="false"/>
    <row r="605" customFormat="false" ht="13.8" hidden="false" customHeight="false" outlineLevel="0" collapsed="false"/>
    <row r="606" customFormat="false" ht="13.8" hidden="false" customHeight="false" outlineLevel="0" collapsed="false"/>
    <row r="607" customFormat="false" ht="13.8" hidden="false" customHeight="false" outlineLevel="0" collapsed="false"/>
    <row r="608" customFormat="false" ht="13.8" hidden="false" customHeight="false" outlineLevel="0" collapsed="false"/>
    <row r="609" customFormat="false" ht="13.8" hidden="false" customHeight="false" outlineLevel="0" collapsed="false"/>
    <row r="610" customFormat="false" ht="13.8" hidden="false" customHeight="false" outlineLevel="0" collapsed="false"/>
    <row r="611" customFormat="false" ht="13.8" hidden="false" customHeight="false" outlineLevel="0" collapsed="false"/>
    <row r="612" customFormat="false" ht="13.8" hidden="false" customHeight="false" outlineLevel="0" collapsed="false"/>
    <row r="613" customFormat="false" ht="13.8" hidden="false" customHeight="false" outlineLevel="0" collapsed="false"/>
    <row r="614" customFormat="false" ht="13.8" hidden="false" customHeight="false" outlineLevel="0" collapsed="false"/>
    <row r="615" customFormat="false" ht="13.8" hidden="false" customHeight="false" outlineLevel="0" collapsed="false"/>
    <row r="616" customFormat="false" ht="13.8" hidden="false" customHeight="false" outlineLevel="0" collapsed="false"/>
    <row r="617" customFormat="false" ht="13.8" hidden="false" customHeight="false" outlineLevel="0" collapsed="false"/>
    <row r="618" customFormat="false" ht="13.8" hidden="false" customHeight="false" outlineLevel="0" collapsed="false"/>
    <row r="619" customFormat="false" ht="13.8" hidden="false" customHeight="false" outlineLevel="0" collapsed="false"/>
    <row r="620" customFormat="false" ht="13.8" hidden="false" customHeight="false" outlineLevel="0" collapsed="false"/>
    <row r="621" customFormat="false" ht="13.8" hidden="false" customHeight="false" outlineLevel="0" collapsed="false"/>
    <row r="622" customFormat="false" ht="13.8" hidden="false" customHeight="false" outlineLevel="0" collapsed="false"/>
    <row r="623" customFormat="false" ht="13.8" hidden="false" customHeight="false" outlineLevel="0" collapsed="false"/>
    <row r="624" customFormat="false" ht="13.8" hidden="false" customHeight="false" outlineLevel="0" collapsed="false"/>
    <row r="625" customFormat="false" ht="13.8" hidden="false" customHeight="false" outlineLevel="0" collapsed="false"/>
    <row r="626" customFormat="false" ht="13.8" hidden="false" customHeight="false" outlineLevel="0" collapsed="false"/>
    <row r="627" customFormat="false" ht="13.8" hidden="false" customHeight="false" outlineLevel="0" collapsed="false"/>
    <row r="628" customFormat="false" ht="13.8" hidden="false" customHeight="false" outlineLevel="0" collapsed="false"/>
    <row r="629" customFormat="false" ht="13.8" hidden="false" customHeight="false" outlineLevel="0" collapsed="false"/>
    <row r="630" customFormat="false" ht="13.8" hidden="false" customHeight="false" outlineLevel="0" collapsed="false"/>
    <row r="631" customFormat="false" ht="13.8" hidden="false" customHeight="false" outlineLevel="0" collapsed="false"/>
    <row r="632" customFormat="false" ht="13.8" hidden="false" customHeight="false" outlineLevel="0" collapsed="false"/>
    <row r="633" customFormat="false" ht="13.8" hidden="false" customHeight="false" outlineLevel="0" collapsed="false"/>
    <row r="634" customFormat="false" ht="13.8" hidden="false" customHeight="false" outlineLevel="0" collapsed="false"/>
    <row r="635" customFormat="false" ht="13.8" hidden="false" customHeight="false" outlineLevel="0" collapsed="false"/>
    <row r="636" customFormat="false" ht="13.8" hidden="false" customHeight="false" outlineLevel="0" collapsed="false"/>
    <row r="637" customFormat="false" ht="13.8" hidden="false" customHeight="false" outlineLevel="0" collapsed="false"/>
    <row r="638" customFormat="false" ht="13.8" hidden="false" customHeight="false" outlineLevel="0" collapsed="false"/>
    <row r="639" customFormat="false" ht="13.8" hidden="false" customHeight="false" outlineLevel="0" collapsed="false"/>
    <row r="640" customFormat="false" ht="13.8" hidden="false" customHeight="false" outlineLevel="0" collapsed="false"/>
    <row r="641" customFormat="false" ht="13.8" hidden="false" customHeight="false" outlineLevel="0" collapsed="false"/>
    <row r="642" customFormat="false" ht="13.8" hidden="false" customHeight="false" outlineLevel="0" collapsed="false"/>
    <row r="643" customFormat="false" ht="13.8" hidden="false" customHeight="false" outlineLevel="0" collapsed="false"/>
    <row r="644" customFormat="false" ht="13.8" hidden="false" customHeight="false" outlineLevel="0" collapsed="false"/>
    <row r="645" customFormat="false" ht="13.8" hidden="false" customHeight="false" outlineLevel="0" collapsed="false"/>
    <row r="646" customFormat="false" ht="13.8" hidden="false" customHeight="false" outlineLevel="0" collapsed="false"/>
    <row r="647" customFormat="false" ht="13.8" hidden="false" customHeight="false" outlineLevel="0" collapsed="false"/>
    <row r="648" customFormat="false" ht="13.8" hidden="false" customHeight="false" outlineLevel="0" collapsed="false"/>
    <row r="649" customFormat="false" ht="13.8" hidden="false" customHeight="false" outlineLevel="0" collapsed="false"/>
    <row r="650" customFormat="false" ht="13.8" hidden="false" customHeight="false" outlineLevel="0" collapsed="false"/>
    <row r="651" customFormat="false" ht="13.8" hidden="false" customHeight="false" outlineLevel="0" collapsed="false"/>
    <row r="652" customFormat="false" ht="13.8" hidden="false" customHeight="false" outlineLevel="0" collapsed="false"/>
    <row r="653" customFormat="false" ht="13.8" hidden="false" customHeight="false" outlineLevel="0" collapsed="false"/>
    <row r="654" customFormat="false" ht="13.8" hidden="false" customHeight="false" outlineLevel="0" collapsed="false"/>
    <row r="655" customFormat="false" ht="13.8" hidden="false" customHeight="false" outlineLevel="0" collapsed="false"/>
    <row r="656" customFormat="false" ht="13.8" hidden="false" customHeight="false" outlineLevel="0" collapsed="false"/>
    <row r="657" customFormat="false" ht="13.8" hidden="false" customHeight="false" outlineLevel="0" collapsed="false"/>
    <row r="658" customFormat="false" ht="13.8" hidden="false" customHeight="false" outlineLevel="0" collapsed="false"/>
    <row r="659" customFormat="false" ht="13.8" hidden="false" customHeight="false" outlineLevel="0" collapsed="false"/>
    <row r="660" customFormat="false" ht="13.8" hidden="false" customHeight="false" outlineLevel="0" collapsed="false"/>
    <row r="661" customFormat="false" ht="13.8" hidden="false" customHeight="false" outlineLevel="0" collapsed="false"/>
    <row r="662" customFormat="false" ht="13.8" hidden="false" customHeight="false" outlineLevel="0" collapsed="false"/>
    <row r="663" customFormat="false" ht="13.8" hidden="false" customHeight="false" outlineLevel="0" collapsed="false"/>
    <row r="664" customFormat="false" ht="13.8" hidden="false" customHeight="false" outlineLevel="0" collapsed="false"/>
    <row r="665" customFormat="false" ht="13.8" hidden="false" customHeight="false" outlineLevel="0" collapsed="false"/>
    <row r="666" customFormat="false" ht="13.8" hidden="false" customHeight="false" outlineLevel="0" collapsed="false"/>
    <row r="667" customFormat="false" ht="13.8" hidden="false" customHeight="false" outlineLevel="0" collapsed="false"/>
    <row r="668" customFormat="false" ht="13.8" hidden="false" customHeight="false" outlineLevel="0" collapsed="false"/>
    <row r="669" customFormat="false" ht="13.8" hidden="false" customHeight="false" outlineLevel="0" collapsed="false"/>
    <row r="670" customFormat="false" ht="13.8" hidden="false" customHeight="false" outlineLevel="0" collapsed="false"/>
    <row r="671" customFormat="false" ht="13.8" hidden="false" customHeight="false" outlineLevel="0" collapsed="false"/>
    <row r="672" customFormat="false" ht="13.8" hidden="false" customHeight="false" outlineLevel="0" collapsed="false"/>
    <row r="673" customFormat="false" ht="13.8" hidden="false" customHeight="false" outlineLevel="0" collapsed="false"/>
    <row r="674" customFormat="false" ht="13.8" hidden="false" customHeight="false" outlineLevel="0" collapsed="false"/>
    <row r="675" customFormat="false" ht="13.8" hidden="false" customHeight="false" outlineLevel="0" collapsed="false"/>
    <row r="676" customFormat="false" ht="13.8" hidden="false" customHeight="false" outlineLevel="0" collapsed="false"/>
    <row r="677" customFormat="false" ht="13.8" hidden="false" customHeight="false" outlineLevel="0" collapsed="false"/>
    <row r="678" customFormat="false" ht="13.8" hidden="false" customHeight="false" outlineLevel="0" collapsed="false"/>
    <row r="679" customFormat="false" ht="13.8" hidden="false" customHeight="false" outlineLevel="0" collapsed="false"/>
    <row r="680" customFormat="false" ht="13.8" hidden="false" customHeight="false" outlineLevel="0" collapsed="false"/>
    <row r="681" customFormat="false" ht="13.8" hidden="false" customHeight="false" outlineLevel="0" collapsed="false"/>
    <row r="682" customFormat="false" ht="13.8" hidden="false" customHeight="false" outlineLevel="0" collapsed="false"/>
    <row r="683" customFormat="false" ht="13.8" hidden="false" customHeight="false" outlineLevel="0" collapsed="false"/>
    <row r="684" customFormat="false" ht="13.8" hidden="false" customHeight="false" outlineLevel="0" collapsed="false"/>
    <row r="685" customFormat="false" ht="13.8" hidden="false" customHeight="false" outlineLevel="0" collapsed="false"/>
    <row r="686" customFormat="false" ht="13.8" hidden="false" customHeight="false" outlineLevel="0" collapsed="false"/>
    <row r="687" customFormat="false" ht="13.8" hidden="false" customHeight="false" outlineLevel="0" collapsed="false"/>
    <row r="688" customFormat="false" ht="13.8" hidden="false" customHeight="false" outlineLevel="0" collapsed="false"/>
    <row r="689" customFormat="false" ht="13.8" hidden="false" customHeight="false" outlineLevel="0" collapsed="false"/>
    <row r="690" customFormat="false" ht="13.8" hidden="false" customHeight="false" outlineLevel="0" collapsed="false"/>
    <row r="691" customFormat="false" ht="13.8" hidden="false" customHeight="false" outlineLevel="0" collapsed="false"/>
    <row r="692" customFormat="false" ht="13.8" hidden="false" customHeight="false" outlineLevel="0" collapsed="false"/>
    <row r="693" customFormat="false" ht="13.8" hidden="false" customHeight="false" outlineLevel="0" collapsed="false"/>
    <row r="694" customFormat="false" ht="13.8" hidden="false" customHeight="false" outlineLevel="0" collapsed="false"/>
    <row r="695" customFormat="false" ht="13.8" hidden="false" customHeight="false" outlineLevel="0" collapsed="false"/>
    <row r="696" customFormat="false" ht="13.8" hidden="false" customHeight="false" outlineLevel="0" collapsed="false"/>
    <row r="697" customFormat="false" ht="13.8" hidden="false" customHeight="false" outlineLevel="0" collapsed="false"/>
    <row r="698" customFormat="false" ht="13.8" hidden="false" customHeight="false" outlineLevel="0" collapsed="false"/>
    <row r="699" customFormat="false" ht="13.8" hidden="false" customHeight="false" outlineLevel="0" collapsed="false"/>
    <row r="700" customFormat="false" ht="13.8" hidden="false" customHeight="false" outlineLevel="0" collapsed="false"/>
    <row r="701" customFormat="false" ht="13.8" hidden="false" customHeight="false" outlineLevel="0" collapsed="false"/>
    <row r="702" customFormat="false" ht="13.8" hidden="false" customHeight="false" outlineLevel="0" collapsed="false"/>
    <row r="703" customFormat="false" ht="13.8" hidden="false" customHeight="false" outlineLevel="0" collapsed="false"/>
    <row r="704" customFormat="false" ht="13.8" hidden="false" customHeight="false" outlineLevel="0" collapsed="false"/>
    <row r="705" customFormat="false" ht="13.8" hidden="false" customHeight="false" outlineLevel="0" collapsed="false"/>
    <row r="706" customFormat="false" ht="13.8" hidden="false" customHeight="false" outlineLevel="0" collapsed="false"/>
    <row r="707" customFormat="false" ht="13.8" hidden="false" customHeight="false" outlineLevel="0" collapsed="false"/>
    <row r="708" customFormat="false" ht="13.8" hidden="false" customHeight="false" outlineLevel="0" collapsed="false"/>
    <row r="709" customFormat="false" ht="13.8" hidden="false" customHeight="false" outlineLevel="0" collapsed="false"/>
    <row r="710" customFormat="false" ht="13.8" hidden="false" customHeight="false" outlineLevel="0" collapsed="false"/>
    <row r="711" customFormat="false" ht="13.8" hidden="false" customHeight="false" outlineLevel="0" collapsed="false"/>
    <row r="712" customFormat="false" ht="13.8" hidden="false" customHeight="false" outlineLevel="0" collapsed="false"/>
    <row r="713" customFormat="false" ht="13.8" hidden="false" customHeight="false" outlineLevel="0" collapsed="false"/>
    <row r="714" customFormat="false" ht="13.8" hidden="false" customHeight="false" outlineLevel="0" collapsed="false"/>
    <row r="715" customFormat="false" ht="13.8" hidden="false" customHeight="false" outlineLevel="0" collapsed="false"/>
    <row r="716" customFormat="false" ht="13.8" hidden="false" customHeight="false" outlineLevel="0" collapsed="false"/>
    <row r="717" customFormat="false" ht="13.8" hidden="false" customHeight="false" outlineLevel="0" collapsed="false"/>
    <row r="718" customFormat="false" ht="13.8" hidden="false" customHeight="false" outlineLevel="0" collapsed="false"/>
    <row r="719" customFormat="false" ht="13.8" hidden="false" customHeight="false" outlineLevel="0" collapsed="false"/>
    <row r="720" customFormat="false" ht="13.8" hidden="false" customHeight="false" outlineLevel="0" collapsed="false"/>
    <row r="721" customFormat="false" ht="13.8" hidden="false" customHeight="false" outlineLevel="0" collapsed="false"/>
    <row r="722" customFormat="false" ht="13.8" hidden="false" customHeight="false" outlineLevel="0" collapsed="false"/>
    <row r="723" customFormat="false" ht="409.5" hidden="false" customHeight="true" outlineLevel="0" collapsed="false"/>
    <row r="724" customFormat="false" ht="13.8" hidden="false" customHeight="false" outlineLevel="0" collapsed="false"/>
    <row r="725" customFormat="false" ht="13.8" hidden="false" customHeight="false" outlineLevel="0" collapsed="false"/>
    <row r="726" customFormat="false" ht="13.8" hidden="false" customHeight="false" outlineLevel="0" collapsed="false"/>
    <row r="727" customFormat="false" ht="13.8" hidden="false" customHeight="false" outlineLevel="0" collapsed="false"/>
    <row r="728" customFormat="false" ht="13.8" hidden="false" customHeight="false" outlineLevel="0" collapsed="false"/>
    <row r="729" customFormat="false" ht="13.8" hidden="false" customHeight="false" outlineLevel="0" collapsed="false"/>
    <row r="730" customFormat="false" ht="13.8" hidden="false" customHeight="false" outlineLevel="0" collapsed="false"/>
    <row r="731" customFormat="false" ht="13.8" hidden="false" customHeight="false" outlineLevel="0" collapsed="false"/>
    <row r="732" customFormat="false" ht="13.8" hidden="false" customHeight="false" outlineLevel="0" collapsed="false"/>
    <row r="733" customFormat="false" ht="288.75" hidden="false" customHeight="true" outlineLevel="0" collapsed="false"/>
    <row r="734" customFormat="false" ht="13.8" hidden="false" customHeight="false" outlineLevel="0" collapsed="false"/>
    <row r="735" customFormat="false" ht="13.8" hidden="false" customHeight="false" outlineLevel="0" collapsed="false"/>
    <row r="736" customFormat="false" ht="13.8" hidden="false" customHeight="false" outlineLevel="0" collapsed="false"/>
    <row r="737" customFormat="false" ht="13.8" hidden="false" customHeight="false" outlineLevel="0" collapsed="false"/>
    <row r="738" customFormat="false" ht="13.8" hidden="false" customHeight="false" outlineLevel="0" collapsed="false"/>
    <row r="739" customFormat="false" ht="13.8" hidden="false" customHeight="false" outlineLevel="0" collapsed="false"/>
    <row r="740" customFormat="false" ht="13.8" hidden="false" customHeight="false" outlineLevel="0" collapsed="false"/>
    <row r="741" customFormat="false" ht="13.8" hidden="false" customHeight="false" outlineLevel="0" collapsed="false"/>
    <row r="742" customFormat="false" ht="13.8" hidden="false" customHeight="false" outlineLevel="0" collapsed="false"/>
    <row r="743" customFormat="false" ht="13.8" hidden="false" customHeight="false" outlineLevel="0" collapsed="false"/>
    <row r="744" customFormat="false" ht="13.8" hidden="false" customHeight="false" outlineLevel="0" collapsed="false"/>
    <row r="745" customFormat="false" ht="13.8" hidden="false" customHeight="false" outlineLevel="0" collapsed="false"/>
    <row r="746" customFormat="false" ht="13.8" hidden="false" customHeight="false" outlineLevel="0" collapsed="false"/>
    <row r="747" customFormat="false" ht="13.8" hidden="false" customHeight="false" outlineLevel="0" collapsed="false"/>
    <row r="748" customFormat="false" ht="13.8" hidden="false" customHeight="false" outlineLevel="0" collapsed="false"/>
    <row r="749" customFormat="false" ht="13.8" hidden="false" customHeight="false" outlineLevel="0" collapsed="false"/>
    <row r="750" customFormat="false" ht="13.8" hidden="false" customHeight="false" outlineLevel="0" collapsed="false"/>
    <row r="751" customFormat="false" ht="13.8" hidden="false" customHeight="false" outlineLevel="0" collapsed="false"/>
    <row r="752" customFormat="false" ht="13.8" hidden="false" customHeight="false" outlineLevel="0" collapsed="false"/>
    <row r="753" customFormat="false" ht="13.8" hidden="false" customHeight="false" outlineLevel="0" collapsed="false"/>
    <row r="754" customFormat="false" ht="13.8" hidden="false" customHeight="false" outlineLevel="0" collapsed="false"/>
    <row r="755" customFormat="false" ht="13.8" hidden="false" customHeight="false" outlineLevel="0" collapsed="false"/>
    <row r="756" customFormat="false" ht="13.8" hidden="false" customHeight="false" outlineLevel="0" collapsed="false"/>
    <row r="757" customFormat="false" ht="13.8" hidden="false" customHeight="false" outlineLevel="0" collapsed="false"/>
    <row r="758" customFormat="false" ht="13.8" hidden="false" customHeight="false" outlineLevel="0" collapsed="false"/>
    <row r="759" customFormat="false" ht="13.8" hidden="false" customHeight="false" outlineLevel="0" collapsed="false"/>
    <row r="760" customFormat="false" ht="13.8" hidden="false" customHeight="false" outlineLevel="0" collapsed="false"/>
    <row r="761" customFormat="false" ht="58.5" hidden="false" customHeight="true" outlineLevel="0" collapsed="false"/>
    <row r="762" customFormat="false" ht="13.8" hidden="false" customHeight="false" outlineLevel="0" collapsed="false"/>
    <row r="763" customFormat="false" ht="13.8" hidden="false" customHeight="false" outlineLevel="0" collapsed="false"/>
    <row r="764" customFormat="false" ht="13.8" hidden="false" customHeight="false" outlineLevel="0" collapsed="false"/>
    <row r="765" customFormat="false" ht="13.8" hidden="false" customHeight="false" outlineLevel="0" collapsed="false"/>
    <row r="766" customFormat="false" ht="13.8" hidden="false" customHeight="false" outlineLevel="0" collapsed="false"/>
    <row r="767" customFormat="false" ht="13.8" hidden="false" customHeight="false" outlineLevel="0" collapsed="false"/>
    <row r="768" customFormat="false" ht="13.8" hidden="false" customHeight="false" outlineLevel="0" collapsed="false"/>
    <row r="769" customFormat="false" ht="13.8" hidden="false" customHeight="false" outlineLevel="0" collapsed="false"/>
    <row r="770" customFormat="false" ht="13.8" hidden="false" customHeight="false" outlineLevel="0" collapsed="false"/>
    <row r="771" customFormat="false" ht="13.8" hidden="false" customHeight="false" outlineLevel="0" collapsed="false"/>
    <row r="772" customFormat="false" ht="13.8" hidden="false" customHeight="false" outlineLevel="0" collapsed="false"/>
    <row r="773" customFormat="false" ht="13.8" hidden="false" customHeight="false" outlineLevel="0" collapsed="false"/>
    <row r="774" customFormat="false" ht="276" hidden="false" customHeight="true" outlineLevel="0" collapsed="false"/>
    <row r="775" customFormat="false" ht="45" hidden="false" customHeight="true" outlineLevel="0" collapsed="false"/>
    <row r="776" customFormat="false" ht="45" hidden="false" customHeight="true" outlineLevel="0" collapsed="false"/>
    <row r="777" customFormat="false" ht="45" hidden="false" customHeight="true" outlineLevel="0" collapsed="false"/>
    <row r="778" customFormat="false" ht="45" hidden="false" customHeight="true" outlineLevel="0" collapsed="false"/>
    <row r="779" customFormat="false" ht="45" hidden="false" customHeight="true" outlineLevel="0" collapsed="false"/>
    <row r="780" customFormat="false" ht="13.8" hidden="false" customHeight="false" outlineLevel="0" collapsed="false"/>
    <row r="781" customFormat="false" ht="13.8" hidden="false" customHeight="false" outlineLevel="0" collapsed="false"/>
    <row r="782" customFormat="false" ht="13.8" hidden="false" customHeight="false" outlineLevel="0" collapsed="false"/>
    <row r="783" customFormat="false" ht="13.8" hidden="false" customHeight="false" outlineLevel="0" collapsed="false"/>
    <row r="784" customFormat="false" ht="13.8" hidden="false" customHeight="false" outlineLevel="0" collapsed="false"/>
    <row r="785" customFormat="false" ht="13.8" hidden="false" customHeight="false" outlineLevel="0" collapsed="false"/>
    <row r="786" customFormat="false" ht="13.8" hidden="false" customHeight="false" outlineLevel="0" collapsed="false"/>
    <row r="787" customFormat="false" ht="13.8" hidden="false" customHeight="false" outlineLevel="0" collapsed="false"/>
    <row r="788" customFormat="false" ht="13.8" hidden="false" customHeight="false" outlineLevel="0" collapsed="false"/>
    <row r="789" customFormat="false" ht="13.8" hidden="false" customHeight="false" outlineLevel="0" collapsed="false"/>
    <row r="790" customFormat="false" ht="13.8" hidden="false" customHeight="false" outlineLevel="0" collapsed="false"/>
    <row r="791" customFormat="false" ht="13.8" hidden="false" customHeight="false" outlineLevel="0" collapsed="false"/>
    <row r="792" customFormat="false" ht="13.8" hidden="false" customHeight="false" outlineLevel="0" collapsed="false"/>
    <row r="793" customFormat="false" ht="13.8" hidden="false" customHeight="false" outlineLevel="0" collapsed="false"/>
    <row r="794" customFormat="false" ht="13.8" hidden="false" customHeight="false" outlineLevel="0" collapsed="false"/>
    <row r="795" customFormat="false" ht="13.8" hidden="false" customHeight="false" outlineLevel="0" collapsed="false"/>
    <row r="796" customFormat="false" ht="13.8" hidden="false" customHeight="false" outlineLevel="0" collapsed="false"/>
    <row r="797" customFormat="false" ht="13.8" hidden="false" customHeight="false" outlineLevel="0" collapsed="false"/>
    <row r="798" customFormat="false" ht="13.8" hidden="false" customHeight="false" outlineLevel="0" collapsed="false"/>
    <row r="799" customFormat="false" ht="13.8" hidden="false" customHeight="false" outlineLevel="0" collapsed="false"/>
    <row r="800" customFormat="false" ht="13.8" hidden="false" customHeight="false" outlineLevel="0" collapsed="false"/>
    <row r="801" customFormat="false" ht="13.8" hidden="false" customHeight="false" outlineLevel="0" collapsed="false"/>
    <row r="802" customFormat="false" ht="13.8" hidden="false" customHeight="false" outlineLevel="0" collapsed="false"/>
    <row r="803" customFormat="false" ht="13.8" hidden="false" customHeight="false" outlineLevel="0" collapsed="false"/>
    <row r="804" customFormat="false" ht="13.8" hidden="false" customHeight="false" outlineLevel="0" collapsed="false"/>
    <row r="805" customFormat="false" ht="13.8" hidden="false" customHeight="false" outlineLevel="0" collapsed="false"/>
    <row r="806" customFormat="false" ht="13.8" hidden="false" customHeight="false" outlineLevel="0" collapsed="false"/>
    <row r="807" customFormat="false" ht="13.8" hidden="false" customHeight="false" outlineLevel="0" collapsed="false"/>
    <row r="808" customFormat="false" ht="177" hidden="false" customHeight="true" outlineLevel="0" collapsed="false"/>
    <row r="809" customFormat="false" ht="13.8" hidden="false" customHeight="false" outlineLevel="0" collapsed="false"/>
    <row r="810" customFormat="false" ht="13.8" hidden="false" customHeight="false" outlineLevel="0" collapsed="false"/>
    <row r="811" customFormat="false" ht="13.8" hidden="false" customHeight="false" outlineLevel="0" collapsed="false"/>
    <row r="812" customFormat="false" ht="13.8" hidden="false" customHeight="false" outlineLevel="0" collapsed="false"/>
    <row r="813" customFormat="false" ht="120" hidden="false" customHeight="true" outlineLevel="0" collapsed="false"/>
    <row r="814" customFormat="false" ht="125.25" hidden="false" customHeight="true" outlineLevel="0" collapsed="false"/>
    <row r="815" customFormat="false" ht="122.25" hidden="false" customHeight="true" outlineLevel="0" collapsed="false"/>
    <row r="816" customFormat="false" ht="13.8" hidden="false" customHeight="false" outlineLevel="0" collapsed="false"/>
    <row r="817" customFormat="false" ht="13.8" hidden="false" customHeight="false" outlineLevel="0" collapsed="false"/>
    <row r="818" customFormat="false" ht="13.8" hidden="false" customHeight="false" outlineLevel="0" collapsed="false"/>
    <row r="819" customFormat="false" ht="13.8" hidden="false" customHeight="false" outlineLevel="0" collapsed="false"/>
    <row r="820" customFormat="false" ht="93.75" hidden="false" customHeight="true" outlineLevel="0" collapsed="false"/>
    <row r="821" customFormat="false" ht="13.8" hidden="false" customHeight="false" outlineLevel="0" collapsed="false"/>
    <row r="822" customFormat="false" ht="13.8" hidden="false" customHeight="false" outlineLevel="0" collapsed="false"/>
    <row r="823" customFormat="false" ht="13.8" hidden="false" customHeight="false" outlineLevel="0" collapsed="false"/>
    <row r="824" customFormat="false" ht="13.8" hidden="false" customHeight="false" outlineLevel="0" collapsed="false"/>
    <row r="825" customFormat="false" ht="13.8" hidden="false" customHeight="false" outlineLevel="0" collapsed="false"/>
    <row r="826" customFormat="false" ht="13.8" hidden="false" customHeight="false" outlineLevel="0" collapsed="false"/>
    <row r="827" customFormat="false" ht="13.8" hidden="false" customHeight="false" outlineLevel="0" collapsed="false"/>
    <row r="828" customFormat="false" ht="13.8" hidden="false" customHeight="false" outlineLevel="0" collapsed="false"/>
    <row r="829" customFormat="false" ht="13.8" hidden="false" customHeight="false" outlineLevel="0" collapsed="false"/>
    <row r="830" customFormat="false" ht="13.8" hidden="false" customHeight="false" outlineLevel="0" collapsed="false"/>
    <row r="831" customFormat="false" ht="13.8" hidden="false" customHeight="false" outlineLevel="0" collapsed="false"/>
    <row r="832" customFormat="false" ht="13.8" hidden="false" customHeight="false" outlineLevel="0" collapsed="false"/>
    <row r="833" customFormat="false" ht="13.8" hidden="false" customHeight="false" outlineLevel="0" collapsed="false"/>
    <row r="834" customFormat="false" ht="13.8" hidden="false" customHeight="false" outlineLevel="0" collapsed="false"/>
    <row r="835" customFormat="false" ht="13.8" hidden="false" customHeight="false" outlineLevel="0" collapsed="false"/>
    <row r="836" customFormat="false" ht="13.8" hidden="false" customHeight="false" outlineLevel="0" collapsed="false"/>
    <row r="837" customFormat="false" ht="13.8" hidden="false" customHeight="false" outlineLevel="0" collapsed="false"/>
    <row r="838" customFormat="false" ht="13.8" hidden="false" customHeight="false" outlineLevel="0" collapsed="false"/>
    <row r="839" customFormat="false" ht="13.8" hidden="false" customHeight="false" outlineLevel="0" collapsed="false"/>
    <row r="840" customFormat="false" ht="13.8" hidden="false" customHeight="false" outlineLevel="0" collapsed="false"/>
    <row r="841" customFormat="false" ht="13.8" hidden="false" customHeight="false" outlineLevel="0" collapsed="false"/>
    <row r="842" customFormat="false" ht="13.8" hidden="false" customHeight="false" outlineLevel="0" collapsed="false"/>
    <row r="843" customFormat="false" ht="13.8" hidden="false" customHeight="false" outlineLevel="0" collapsed="false"/>
    <row r="844" customFormat="false" ht="13.8" hidden="false" customHeight="false" outlineLevel="0" collapsed="false"/>
    <row r="845" customFormat="false" ht="13.8" hidden="false" customHeight="false" outlineLevel="0" collapsed="false"/>
    <row r="846" customFormat="false" ht="13.8" hidden="false" customHeight="false" outlineLevel="0" collapsed="false"/>
    <row r="847" customFormat="false" ht="13.8" hidden="false" customHeight="false" outlineLevel="0" collapsed="false"/>
    <row r="848" customFormat="false" ht="13.8" hidden="false" customHeight="false" outlineLevel="0" collapsed="false"/>
    <row r="849" customFormat="false" ht="13.8" hidden="false" customHeight="false" outlineLevel="0" collapsed="false"/>
    <row r="850" customFormat="false" ht="13.8" hidden="false" customHeight="false" outlineLevel="0" collapsed="false"/>
    <row r="851" customFormat="false" ht="13.8" hidden="false" customHeight="false" outlineLevel="0" collapsed="false"/>
    <row r="852" customFormat="false" ht="13.8" hidden="false" customHeight="false" outlineLevel="0" collapsed="false"/>
    <row r="853" customFormat="false" ht="13.8" hidden="false" customHeight="false" outlineLevel="0" collapsed="false"/>
    <row r="854" customFormat="false" ht="13.8" hidden="false" customHeight="false" outlineLevel="0" collapsed="false"/>
    <row r="855" customFormat="false" ht="13.8" hidden="false" customHeight="false" outlineLevel="0" collapsed="false"/>
    <row r="856" customFormat="false" ht="13.8" hidden="false" customHeight="false" outlineLevel="0" collapsed="false"/>
    <row r="857" customFormat="false" ht="13.8" hidden="false" customHeight="false" outlineLevel="0" collapsed="false"/>
    <row r="858" customFormat="false" ht="13.8" hidden="false" customHeight="false" outlineLevel="0" collapsed="false"/>
    <row r="859" customFormat="false" ht="13.8" hidden="false" customHeight="false" outlineLevel="0" collapsed="false"/>
    <row r="860" customFormat="false" ht="13.8" hidden="false" customHeight="false" outlineLevel="0" collapsed="false"/>
    <row r="861" customFormat="false" ht="13.8" hidden="false" customHeight="false" outlineLevel="0" collapsed="false"/>
    <row r="862" customFormat="false" ht="13.8" hidden="false" customHeight="false" outlineLevel="0" collapsed="false"/>
    <row r="863" customFormat="false" ht="13.8" hidden="false" customHeight="false" outlineLevel="0" collapsed="false"/>
    <row r="864" customFormat="false" ht="13.8" hidden="false" customHeight="false" outlineLevel="0" collapsed="false"/>
    <row r="865" customFormat="false" ht="13.8" hidden="false" customHeight="false" outlineLevel="0" collapsed="false"/>
    <row r="866" customFormat="false" ht="13.8" hidden="false" customHeight="false" outlineLevel="0" collapsed="false"/>
    <row r="867" customFormat="false" ht="13.8" hidden="false" customHeight="false" outlineLevel="0" collapsed="false"/>
    <row r="868" customFormat="false" ht="13.8" hidden="false" customHeight="false" outlineLevel="0" collapsed="false"/>
    <row r="869" customFormat="false" ht="13.8" hidden="false" customHeight="false" outlineLevel="0" collapsed="false"/>
    <row r="870" customFormat="false" ht="13.8" hidden="false" customHeight="false" outlineLevel="0" collapsed="false"/>
    <row r="871" customFormat="false" ht="13.8" hidden="false" customHeight="false" outlineLevel="0" collapsed="false"/>
    <row r="872" customFormat="false" ht="13.8" hidden="false" customHeight="false" outlineLevel="0" collapsed="false"/>
    <row r="873" customFormat="false" ht="13.8" hidden="false" customHeight="false" outlineLevel="0" collapsed="false"/>
    <row r="874" customFormat="false" ht="13.8" hidden="false" customHeight="false" outlineLevel="0" collapsed="false"/>
    <row r="875" customFormat="false" ht="13.8" hidden="false" customHeight="false" outlineLevel="0" collapsed="false"/>
    <row r="876" customFormat="false" ht="13.8" hidden="false" customHeight="false" outlineLevel="0" collapsed="false"/>
    <row r="877" customFormat="false" ht="64.5" hidden="false" customHeight="true" outlineLevel="0" collapsed="false"/>
    <row r="878" customFormat="false" ht="13.8" hidden="false" customHeight="false" outlineLevel="0" collapsed="false"/>
    <row r="879" customFormat="false" ht="13.8" hidden="false" customHeight="false" outlineLevel="0" collapsed="false"/>
    <row r="880" customFormat="false" ht="13.8" hidden="false" customHeight="false" outlineLevel="0" collapsed="false"/>
    <row r="881" customFormat="false" ht="13.8" hidden="false" customHeight="false" outlineLevel="0" collapsed="false"/>
    <row r="882" customFormat="false" ht="13.8" hidden="false" customHeight="false" outlineLevel="0" collapsed="false"/>
    <row r="883" customFormat="false" ht="13.8" hidden="false" customHeight="false" outlineLevel="0" collapsed="false"/>
    <row r="884" customFormat="false" ht="13.8" hidden="false" customHeight="false" outlineLevel="0" collapsed="false"/>
    <row r="885" customFormat="false" ht="13.8" hidden="false" customHeight="false" outlineLevel="0" collapsed="false"/>
    <row r="886" customFormat="false" ht="13.8" hidden="false" customHeight="false" outlineLevel="0" collapsed="false"/>
    <row r="887" customFormat="false" ht="13.8" hidden="false" customHeight="false" outlineLevel="0" collapsed="false"/>
    <row r="888" customFormat="false" ht="13.8" hidden="false" customHeight="false" outlineLevel="0" collapsed="false"/>
    <row r="889" customFormat="false" ht="13.8" hidden="false" customHeight="false" outlineLevel="0" collapsed="false"/>
    <row r="890" customFormat="false" ht="13.8" hidden="false" customHeight="false" outlineLevel="0" collapsed="false"/>
    <row r="891" customFormat="false" ht="13.8" hidden="false" customHeight="false" outlineLevel="0" collapsed="false"/>
    <row r="892" customFormat="false" ht="13.8" hidden="false" customHeight="false" outlineLevel="0" collapsed="false"/>
    <row r="893" customFormat="false" ht="13.8" hidden="false" customHeight="false" outlineLevel="0" collapsed="false"/>
    <row r="894" customFormat="false" ht="13.8" hidden="false" customHeight="false" outlineLevel="0" collapsed="false"/>
    <row r="895" customFormat="false" ht="13.8" hidden="false" customHeight="false" outlineLevel="0" collapsed="false"/>
    <row r="896"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autoFilter ref="A1:AE880"/>
  <dataValidations count="1">
    <dataValidation allowBlank="true" operator="between" showDropDown="false" showErrorMessage="true" showInputMessage="true" sqref="T1:T2 T4" type="list">
      <formula1>verfügbarkeit</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9" scale="100" firstPageNumber="0" fitToWidth="3"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84"/>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D54" activeCellId="0" sqref="D54"/>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82.28"/>
    <col collapsed="false" customWidth="true" hidden="false" outlineLevel="0" max="3" min="3" style="0" width="28.86"/>
    <col collapsed="false" customWidth="true" hidden="false" outlineLevel="0" max="4" min="4" style="0" width="10.71"/>
    <col collapsed="false" customWidth="true" hidden="false" outlineLevel="0" max="5" min="5" style="0" width="14.43"/>
    <col collapsed="false" customWidth="true" hidden="false" outlineLevel="0" max="1025" min="6" style="0" width="10.71"/>
  </cols>
  <sheetData>
    <row r="1" customFormat="false" ht="15" hidden="false" customHeight="false" outlineLevel="0" collapsed="false">
      <c r="A1" s="11" t="s">
        <v>71</v>
      </c>
      <c r="B1" s="11" t="s">
        <v>72</v>
      </c>
      <c r="C1" s="11" t="s">
        <v>73</v>
      </c>
      <c r="D1" s="11" t="s">
        <v>74</v>
      </c>
      <c r="E1" s="11" t="s">
        <v>75</v>
      </c>
    </row>
    <row r="2" s="12" customFormat="true" ht="15" hidden="false" customHeight="false" outlineLevel="0" collapsed="false">
      <c r="A2" s="12" t="s">
        <v>76</v>
      </c>
      <c r="B2" s="12" t="s">
        <v>77</v>
      </c>
      <c r="C2" s="12" t="s">
        <v>78</v>
      </c>
      <c r="D2" s="12" t="s">
        <v>79</v>
      </c>
      <c r="E2" s="12" t="s">
        <v>80</v>
      </c>
    </row>
    <row r="3" customFormat="false" ht="15" hidden="false" customHeight="false" outlineLevel="0" collapsed="false">
      <c r="A3" s="0" t="s">
        <v>33</v>
      </c>
      <c r="B3" s="0" t="s">
        <v>81</v>
      </c>
      <c r="C3" s="0" t="s">
        <v>78</v>
      </c>
      <c r="D3" s="0" t="s">
        <v>82</v>
      </c>
      <c r="E3" s="12" t="s">
        <v>80</v>
      </c>
    </row>
    <row r="4" customFormat="false" ht="15" hidden="false" customHeight="false" outlineLevel="0" collapsed="false">
      <c r="A4" s="0" t="s">
        <v>83</v>
      </c>
      <c r="B4" s="0" t="s">
        <v>84</v>
      </c>
      <c r="C4" s="0" t="s">
        <v>78</v>
      </c>
      <c r="D4" s="0" t="s">
        <v>85</v>
      </c>
      <c r="E4" s="12" t="s">
        <v>80</v>
      </c>
    </row>
    <row r="5" customFormat="false" ht="15" hidden="false" customHeight="false" outlineLevel="0" collapsed="false">
      <c r="A5" s="0" t="s">
        <v>86</v>
      </c>
      <c r="B5" s="0" t="s">
        <v>87</v>
      </c>
      <c r="C5" s="0" t="s">
        <v>80</v>
      </c>
      <c r="D5" s="0" t="s">
        <v>88</v>
      </c>
      <c r="E5" s="12" t="s">
        <v>80</v>
      </c>
    </row>
    <row r="6" customFormat="false" ht="15" hidden="false" customHeight="false" outlineLevel="0" collapsed="false">
      <c r="A6" s="0" t="s">
        <v>89</v>
      </c>
      <c r="B6" s="13" t="s">
        <v>90</v>
      </c>
      <c r="C6" s="0" t="s">
        <v>80</v>
      </c>
      <c r="D6" s="0" t="s">
        <v>91</v>
      </c>
      <c r="E6" s="12" t="s">
        <v>80</v>
      </c>
    </row>
    <row r="7" customFormat="false" ht="15" hidden="false" customHeight="false" outlineLevel="0" collapsed="false">
      <c r="A7" s="0" t="s">
        <v>92</v>
      </c>
      <c r="B7" s="0" t="s">
        <v>93</v>
      </c>
      <c r="C7" s="0" t="s">
        <v>80</v>
      </c>
      <c r="D7" s="0" t="s">
        <v>94</v>
      </c>
      <c r="E7" s="12" t="s">
        <v>80</v>
      </c>
    </row>
    <row r="8" customFormat="false" ht="75" hidden="false" customHeight="false" outlineLevel="0" collapsed="false">
      <c r="A8" s="6" t="s">
        <v>95</v>
      </c>
      <c r="B8" s="0" t="s">
        <v>96</v>
      </c>
      <c r="C8" s="0" t="s">
        <v>80</v>
      </c>
      <c r="D8" s="0" t="s">
        <v>97</v>
      </c>
      <c r="E8" s="12" t="s">
        <v>80</v>
      </c>
    </row>
    <row r="9" customFormat="false" ht="60" hidden="false" customHeight="false" outlineLevel="0" collapsed="false">
      <c r="A9" s="6" t="s">
        <v>98</v>
      </c>
      <c r="B9" s="0" t="s">
        <v>99</v>
      </c>
      <c r="C9" s="0" t="s">
        <v>80</v>
      </c>
      <c r="D9" s="0" t="s">
        <v>100</v>
      </c>
      <c r="E9" s="12" t="s">
        <v>80</v>
      </c>
    </row>
    <row r="10" customFormat="false" ht="15" hidden="false" customHeight="false" outlineLevel="0" collapsed="false">
      <c r="A10" s="0" t="s">
        <v>62</v>
      </c>
      <c r="B10" s="0" t="s">
        <v>101</v>
      </c>
      <c r="C10" s="0" t="s">
        <v>78</v>
      </c>
      <c r="D10" s="0" t="s">
        <v>102</v>
      </c>
      <c r="E10" s="12" t="s">
        <v>80</v>
      </c>
    </row>
    <row r="11" customFormat="false" ht="15" hidden="false" customHeight="false" outlineLevel="0" collapsed="false">
      <c r="A11" s="0" t="s">
        <v>103</v>
      </c>
      <c r="B11" s="0" t="s">
        <v>104</v>
      </c>
      <c r="C11" s="0" t="s">
        <v>78</v>
      </c>
      <c r="D11" s="0" t="s">
        <v>105</v>
      </c>
      <c r="E11" s="12" t="s">
        <v>80</v>
      </c>
    </row>
    <row r="12" customFormat="false" ht="15" hidden="false" customHeight="false" outlineLevel="0" collapsed="false">
      <c r="A12" s="0" t="s">
        <v>106</v>
      </c>
      <c r="B12" s="0" t="s">
        <v>107</v>
      </c>
      <c r="C12" s="0" t="s">
        <v>80</v>
      </c>
      <c r="D12" s="0" t="s">
        <v>108</v>
      </c>
      <c r="E12" s="12" t="s">
        <v>80</v>
      </c>
    </row>
    <row r="13" customFormat="false" ht="15" hidden="false" customHeight="false" outlineLevel="0" collapsed="false">
      <c r="A13" s="0" t="s">
        <v>109</v>
      </c>
      <c r="B13" s="0" t="s">
        <v>110</v>
      </c>
      <c r="C13" s="0" t="s">
        <v>78</v>
      </c>
      <c r="D13" s="0" t="s">
        <v>111</v>
      </c>
      <c r="E13" s="12" t="s">
        <v>80</v>
      </c>
    </row>
    <row r="14" customFormat="false" ht="15" hidden="false" customHeight="false" outlineLevel="0" collapsed="false">
      <c r="A14" s="0" t="s">
        <v>112</v>
      </c>
      <c r="B14" s="0" t="s">
        <v>113</v>
      </c>
      <c r="C14" s="0" t="s">
        <v>78</v>
      </c>
      <c r="D14" s="0" t="s">
        <v>114</v>
      </c>
      <c r="E14" s="12" t="s">
        <v>80</v>
      </c>
    </row>
    <row r="15" customFormat="false" ht="15" hidden="false" customHeight="false" outlineLevel="0" collapsed="false">
      <c r="A15" s="0" t="s">
        <v>115</v>
      </c>
      <c r="B15" s="0" t="s">
        <v>116</v>
      </c>
      <c r="C15" s="0" t="s">
        <v>78</v>
      </c>
      <c r="D15" s="0" t="s">
        <v>117</v>
      </c>
      <c r="E15" s="12" t="s">
        <v>80</v>
      </c>
    </row>
    <row r="16" customFormat="false" ht="15" hidden="false" customHeight="false" outlineLevel="0" collapsed="false">
      <c r="A16" s="0" t="s">
        <v>118</v>
      </c>
      <c r="B16" s="0" t="s">
        <v>119</v>
      </c>
      <c r="C16" s="0" t="s">
        <v>80</v>
      </c>
      <c r="D16" s="0" t="s">
        <v>120</v>
      </c>
      <c r="E16" s="12" t="s">
        <v>80</v>
      </c>
    </row>
    <row r="17" customFormat="false" ht="15" hidden="false" customHeight="false" outlineLevel="0" collapsed="false">
      <c r="A17" s="0" t="s">
        <v>121</v>
      </c>
      <c r="B17" s="0" t="s">
        <v>122</v>
      </c>
      <c r="C17" s="0" t="s">
        <v>80</v>
      </c>
      <c r="D17" s="0" t="s">
        <v>123</v>
      </c>
      <c r="E17" s="12" t="s">
        <v>80</v>
      </c>
    </row>
    <row r="18" customFormat="false" ht="15" hidden="false" customHeight="false" outlineLevel="0" collapsed="false">
      <c r="A18" s="0" t="s">
        <v>124</v>
      </c>
      <c r="B18" s="0" t="s">
        <v>125</v>
      </c>
      <c r="C18" s="0" t="s">
        <v>78</v>
      </c>
      <c r="D18" s="0" t="s">
        <v>126</v>
      </c>
      <c r="E18" s="12" t="s">
        <v>80</v>
      </c>
    </row>
    <row r="19" customFormat="false" ht="15" hidden="false" customHeight="false" outlineLevel="0" collapsed="false">
      <c r="A19" s="0" t="s">
        <v>127</v>
      </c>
      <c r="B19" s="0" t="s">
        <v>128</v>
      </c>
      <c r="C19" s="0" t="s">
        <v>78</v>
      </c>
      <c r="D19" s="0" t="s">
        <v>129</v>
      </c>
      <c r="E19" s="12" t="s">
        <v>80</v>
      </c>
    </row>
    <row r="20" customFormat="false" ht="15" hidden="false" customHeight="false" outlineLevel="0" collapsed="false">
      <c r="A20" s="0" t="s">
        <v>130</v>
      </c>
      <c r="B20" s="0" t="s">
        <v>131</v>
      </c>
      <c r="C20" s="0" t="s">
        <v>78</v>
      </c>
      <c r="D20" s="0" t="s">
        <v>132</v>
      </c>
      <c r="E20" s="12" t="s">
        <v>80</v>
      </c>
    </row>
    <row r="21" customFormat="false" ht="15" hidden="false" customHeight="false" outlineLevel="0" collapsed="false">
      <c r="A21" s="0" t="s">
        <v>133</v>
      </c>
      <c r="B21" s="0" t="s">
        <v>134</v>
      </c>
      <c r="C21" s="0" t="s">
        <v>80</v>
      </c>
      <c r="D21" s="0" t="s">
        <v>135</v>
      </c>
      <c r="E21" s="12" t="s">
        <v>80</v>
      </c>
    </row>
    <row r="22" customFormat="false" ht="15" hidden="false" customHeight="false" outlineLevel="0" collapsed="false">
      <c r="A22" s="0" t="s">
        <v>136</v>
      </c>
      <c r="B22" s="0" t="s">
        <v>136</v>
      </c>
      <c r="C22" s="0" t="s">
        <v>80</v>
      </c>
      <c r="D22" s="0" t="s">
        <v>137</v>
      </c>
      <c r="E22" s="12" t="s">
        <v>78</v>
      </c>
    </row>
    <row r="23" customFormat="false" ht="15" hidden="false" customHeight="false" outlineLevel="0" collapsed="false">
      <c r="A23" s="0" t="s">
        <v>138</v>
      </c>
      <c r="B23" s="0" t="s">
        <v>139</v>
      </c>
      <c r="C23" s="0" t="s">
        <v>78</v>
      </c>
      <c r="D23" s="0" t="s">
        <v>140</v>
      </c>
      <c r="E23" s="12" t="s">
        <v>80</v>
      </c>
    </row>
    <row r="24" customFormat="false" ht="15" hidden="false" customHeight="false" outlineLevel="0" collapsed="false">
      <c r="A24" s="6" t="s">
        <v>141</v>
      </c>
      <c r="B24" s="0" t="s">
        <v>141</v>
      </c>
      <c r="C24" s="0" t="s">
        <v>80</v>
      </c>
      <c r="D24" s="0" t="s">
        <v>142</v>
      </c>
      <c r="E24" s="12" t="s">
        <v>80</v>
      </c>
    </row>
    <row r="25" customFormat="false" ht="15" hidden="false" customHeight="false" outlineLevel="0" collapsed="false">
      <c r="A25" s="14" t="s">
        <v>143</v>
      </c>
      <c r="B25" s="0" t="s">
        <v>144</v>
      </c>
      <c r="C25" s="0" t="s">
        <v>80</v>
      </c>
      <c r="D25" s="0" t="s">
        <v>145</v>
      </c>
      <c r="E25" s="12" t="s">
        <v>80</v>
      </c>
    </row>
    <row r="26" customFormat="false" ht="15" hidden="false" customHeight="false" outlineLevel="0" collapsed="false">
      <c r="A26" s="14" t="s">
        <v>146</v>
      </c>
      <c r="B26" s="0" t="s">
        <v>147</v>
      </c>
      <c r="C26" s="0" t="s">
        <v>80</v>
      </c>
      <c r="D26" s="0" t="s">
        <v>145</v>
      </c>
      <c r="E26" s="12" t="s">
        <v>80</v>
      </c>
    </row>
    <row r="27" customFormat="false" ht="15" hidden="false" customHeight="false" outlineLevel="0" collapsed="false">
      <c r="A27" s="0" t="s">
        <v>148</v>
      </c>
      <c r="B27" s="0" t="s">
        <v>149</v>
      </c>
      <c r="C27" s="0" t="s">
        <v>80</v>
      </c>
      <c r="D27" s="0" t="s">
        <v>145</v>
      </c>
      <c r="E27" s="12" t="s">
        <v>80</v>
      </c>
    </row>
    <row r="28" customFormat="false" ht="15" hidden="false" customHeight="false" outlineLevel="0" collapsed="false">
      <c r="A28" s="0" t="s">
        <v>150</v>
      </c>
      <c r="B28" s="0" t="s">
        <v>151</v>
      </c>
      <c r="C28" s="0" t="s">
        <v>80</v>
      </c>
      <c r="D28" s="0" t="s">
        <v>152</v>
      </c>
      <c r="E28" s="12" t="s">
        <v>80</v>
      </c>
    </row>
    <row r="29" customFormat="false" ht="15" hidden="false" customHeight="false" outlineLevel="0" collapsed="false">
      <c r="A29" s="0" t="s">
        <v>153</v>
      </c>
      <c r="B29" s="0" t="s">
        <v>154</v>
      </c>
      <c r="C29" s="0" t="s">
        <v>80</v>
      </c>
      <c r="D29" s="0" t="s">
        <v>155</v>
      </c>
      <c r="E29" s="12" t="s">
        <v>80</v>
      </c>
    </row>
    <row r="30" customFormat="false" ht="15" hidden="false" customHeight="false" outlineLevel="0" collapsed="false">
      <c r="A30" s="0" t="s">
        <v>156</v>
      </c>
      <c r="B30" s="0" t="s">
        <v>157</v>
      </c>
      <c r="C30" s="0" t="s">
        <v>80</v>
      </c>
      <c r="D30" s="0" t="s">
        <v>158</v>
      </c>
      <c r="E30" s="12" t="s">
        <v>80</v>
      </c>
    </row>
    <row r="31" customFormat="false" ht="15" hidden="false" customHeight="false" outlineLevel="0" collapsed="false">
      <c r="A31" s="0" t="s">
        <v>159</v>
      </c>
      <c r="B31" s="0" t="s">
        <v>160</v>
      </c>
      <c r="C31" s="0" t="s">
        <v>80</v>
      </c>
      <c r="D31" s="0" t="s">
        <v>161</v>
      </c>
      <c r="E31" s="12" t="s">
        <v>80</v>
      </c>
    </row>
    <row r="32" customFormat="false" ht="30" hidden="false" customHeight="false" outlineLevel="0" collapsed="false">
      <c r="A32" s="6" t="s">
        <v>162</v>
      </c>
      <c r="B32" s="0" t="s">
        <v>163</v>
      </c>
      <c r="C32" s="0" t="s">
        <v>80</v>
      </c>
      <c r="D32" s="0" t="s">
        <v>161</v>
      </c>
      <c r="E32" s="12" t="s">
        <v>80</v>
      </c>
    </row>
    <row r="33" customFormat="false" ht="15" hidden="false" customHeight="false" outlineLevel="0" collapsed="false">
      <c r="A33" s="6" t="s">
        <v>164</v>
      </c>
      <c r="B33" s="0" t="s">
        <v>165</v>
      </c>
      <c r="C33" s="0" t="s">
        <v>80</v>
      </c>
      <c r="D33" s="0" t="s">
        <v>161</v>
      </c>
      <c r="E33" s="12" t="s">
        <v>80</v>
      </c>
    </row>
    <row r="34" customFormat="false" ht="15" hidden="false" customHeight="false" outlineLevel="0" collapsed="false">
      <c r="A34" s="0" t="s">
        <v>166</v>
      </c>
      <c r="B34" s="0" t="s">
        <v>167</v>
      </c>
      <c r="C34" s="0" t="s">
        <v>80</v>
      </c>
      <c r="D34" s="0" t="s">
        <v>168</v>
      </c>
      <c r="E34" s="12" t="s">
        <v>80</v>
      </c>
    </row>
    <row r="35" customFormat="false" ht="15" hidden="false" customHeight="false" outlineLevel="0" collapsed="false">
      <c r="A35" s="0" t="s">
        <v>169</v>
      </c>
      <c r="B35" s="0" t="s">
        <v>170</v>
      </c>
      <c r="C35" s="0" t="s">
        <v>80</v>
      </c>
      <c r="D35" s="0" t="s">
        <v>171</v>
      </c>
      <c r="E35" s="12" t="s">
        <v>80</v>
      </c>
    </row>
    <row r="36" customFormat="false" ht="15" hidden="false" customHeight="false" outlineLevel="0" collapsed="false">
      <c r="A36" s="0" t="s">
        <v>172</v>
      </c>
      <c r="B36" s="0" t="s">
        <v>173</v>
      </c>
      <c r="C36" s="0" t="s">
        <v>80</v>
      </c>
      <c r="D36" s="0" t="s">
        <v>174</v>
      </c>
      <c r="E36" s="12" t="s">
        <v>80</v>
      </c>
    </row>
    <row r="37" customFormat="false" ht="15" hidden="false" customHeight="false" outlineLevel="0" collapsed="false">
      <c r="A37" s="0" t="s">
        <v>175</v>
      </c>
      <c r="B37" s="0" t="s">
        <v>176</v>
      </c>
      <c r="C37" s="0" t="s">
        <v>80</v>
      </c>
      <c r="D37" s="0" t="s">
        <v>177</v>
      </c>
      <c r="E37" s="12" t="s">
        <v>80</v>
      </c>
    </row>
    <row r="38" customFormat="false" ht="15" hidden="false" customHeight="false" outlineLevel="0" collapsed="false">
      <c r="A38" s="0" t="s">
        <v>178</v>
      </c>
      <c r="B38" s="0" t="s">
        <v>179</v>
      </c>
      <c r="C38" s="0" t="s">
        <v>80</v>
      </c>
      <c r="D38" s="0" t="s">
        <v>180</v>
      </c>
      <c r="E38" s="12" t="s">
        <v>80</v>
      </c>
    </row>
    <row r="39" customFormat="false" ht="15" hidden="false" customHeight="false" outlineLevel="0" collapsed="false">
      <c r="A39" s="0" t="s">
        <v>181</v>
      </c>
      <c r="B39" s="0" t="s">
        <v>182</v>
      </c>
      <c r="C39" s="0" t="s">
        <v>80</v>
      </c>
      <c r="D39" s="0" t="s">
        <v>183</v>
      </c>
      <c r="E39" s="12" t="s">
        <v>80</v>
      </c>
    </row>
    <row r="40" customFormat="false" ht="15" hidden="false" customHeight="false" outlineLevel="0" collapsed="false">
      <c r="A40" s="0" t="s">
        <v>184</v>
      </c>
      <c r="B40" s="0" t="s">
        <v>185</v>
      </c>
      <c r="C40" s="0" t="s">
        <v>80</v>
      </c>
      <c r="D40" s="0" t="s">
        <v>186</v>
      </c>
      <c r="E40" s="12" t="s">
        <v>80</v>
      </c>
    </row>
    <row r="41" customFormat="false" ht="15" hidden="false" customHeight="false" outlineLevel="0" collapsed="false">
      <c r="A41" s="0" t="s">
        <v>187</v>
      </c>
      <c r="B41" s="0" t="s">
        <v>188</v>
      </c>
      <c r="C41" s="0" t="s">
        <v>80</v>
      </c>
      <c r="D41" s="0" t="s">
        <v>189</v>
      </c>
      <c r="E41" s="12" t="s">
        <v>80</v>
      </c>
    </row>
    <row r="42" customFormat="false" ht="15" hidden="false" customHeight="false" outlineLevel="0" collapsed="false">
      <c r="A42" s="0" t="s">
        <v>190</v>
      </c>
      <c r="B42" s="0" t="s">
        <v>191</v>
      </c>
      <c r="C42" s="0" t="s">
        <v>80</v>
      </c>
      <c r="D42" s="0" t="s">
        <v>192</v>
      </c>
      <c r="E42" s="12" t="s">
        <v>80</v>
      </c>
    </row>
    <row r="43" customFormat="false" ht="15" hidden="false" customHeight="false" outlineLevel="0" collapsed="false">
      <c r="A43" s="0" t="s">
        <v>193</v>
      </c>
      <c r="B43" s="0" t="s">
        <v>194</v>
      </c>
      <c r="C43" s="0" t="s">
        <v>80</v>
      </c>
      <c r="D43" s="12" t="s">
        <v>195</v>
      </c>
      <c r="E43" s="12" t="s">
        <v>78</v>
      </c>
    </row>
    <row r="44" customFormat="false" ht="15" hidden="false" customHeight="false" outlineLevel="0" collapsed="false">
      <c r="A44" s="0" t="s">
        <v>196</v>
      </c>
      <c r="B44" s="0" t="s">
        <v>197</v>
      </c>
      <c r="C44" s="0" t="s">
        <v>80</v>
      </c>
      <c r="D44" s="12" t="s">
        <v>198</v>
      </c>
      <c r="E44" s="12" t="s">
        <v>78</v>
      </c>
    </row>
    <row r="45" customFormat="false" ht="15" hidden="false" customHeight="false" outlineLevel="0" collapsed="false">
      <c r="A45" s="0" t="s">
        <v>199</v>
      </c>
      <c r="B45" s="0" t="s">
        <v>200</v>
      </c>
      <c r="C45" s="0" t="s">
        <v>80</v>
      </c>
      <c r="D45" s="0" t="s">
        <v>201</v>
      </c>
      <c r="E45" s="12" t="s">
        <v>80</v>
      </c>
    </row>
    <row r="46" customFormat="false" ht="15" hidden="false" customHeight="false" outlineLevel="0" collapsed="false">
      <c r="A46" s="0" t="s">
        <v>202</v>
      </c>
      <c r="B46" s="0" t="s">
        <v>203</v>
      </c>
      <c r="C46" s="0" t="s">
        <v>80</v>
      </c>
      <c r="D46" s="0" t="s">
        <v>204</v>
      </c>
      <c r="E46" s="12" t="s">
        <v>80</v>
      </c>
    </row>
    <row r="47" customFormat="false" ht="15" hidden="false" customHeight="false" outlineLevel="0" collapsed="false">
      <c r="A47" s="0" t="s">
        <v>205</v>
      </c>
      <c r="B47" s="0" t="s">
        <v>206</v>
      </c>
      <c r="C47" s="0" t="s">
        <v>80</v>
      </c>
      <c r="D47" s="0" t="s">
        <v>207</v>
      </c>
      <c r="E47" s="12" t="s">
        <v>80</v>
      </c>
    </row>
    <row r="48" customFormat="false" ht="15" hidden="false" customHeight="false" outlineLevel="0" collapsed="false">
      <c r="A48" s="0" t="s">
        <v>208</v>
      </c>
      <c r="B48" s="0" t="s">
        <v>209</v>
      </c>
      <c r="C48" s="0" t="s">
        <v>78</v>
      </c>
      <c r="D48" s="0" t="s">
        <v>210</v>
      </c>
      <c r="E48" s="12" t="s">
        <v>80</v>
      </c>
    </row>
    <row r="49" customFormat="false" ht="15" hidden="false" customHeight="false" outlineLevel="0" collapsed="false">
      <c r="A49" s="0" t="s">
        <v>211</v>
      </c>
      <c r="B49" s="0" t="s">
        <v>212</v>
      </c>
      <c r="C49" s="0" t="s">
        <v>80</v>
      </c>
      <c r="D49" s="0" t="s">
        <v>213</v>
      </c>
      <c r="E49" s="12" t="s">
        <v>80</v>
      </c>
    </row>
    <row r="50" customFormat="false" ht="15" hidden="false" customHeight="false" outlineLevel="0" collapsed="false">
      <c r="A50" s="0" t="s">
        <v>214</v>
      </c>
      <c r="B50" s="0" t="s">
        <v>215</v>
      </c>
      <c r="C50" s="0" t="s">
        <v>80</v>
      </c>
      <c r="D50" s="0" t="s">
        <v>216</v>
      </c>
      <c r="E50" s="12" t="s">
        <v>80</v>
      </c>
    </row>
    <row r="51" customFormat="false" ht="15" hidden="false" customHeight="false" outlineLevel="0" collapsed="false">
      <c r="A51" s="0" t="s">
        <v>217</v>
      </c>
      <c r="B51" s="0" t="s">
        <v>218</v>
      </c>
      <c r="C51" s="0" t="s">
        <v>80</v>
      </c>
      <c r="D51" s="0" t="s">
        <v>219</v>
      </c>
      <c r="E51" s="12" t="s">
        <v>80</v>
      </c>
    </row>
    <row r="52" customFormat="false" ht="15" hidden="false" customHeight="false" outlineLevel="0" collapsed="false">
      <c r="A52" s="0" t="s">
        <v>220</v>
      </c>
      <c r="B52" s="0" t="s">
        <v>221</v>
      </c>
      <c r="C52" s="0" t="s">
        <v>80</v>
      </c>
      <c r="D52" s="0" t="s">
        <v>222</v>
      </c>
      <c r="E52" s="12" t="s">
        <v>80</v>
      </c>
    </row>
    <row r="53" customFormat="false" ht="15" hidden="false" customHeight="false" outlineLevel="0" collapsed="false">
      <c r="A53" s="0" t="s">
        <v>223</v>
      </c>
      <c r="B53" s="0" t="s">
        <v>224</v>
      </c>
      <c r="C53" s="0" t="s">
        <v>80</v>
      </c>
      <c r="D53" s="0" t="s">
        <v>225</v>
      </c>
      <c r="E53" s="12" t="s">
        <v>78</v>
      </c>
    </row>
    <row r="54" customFormat="false" ht="15" hidden="false" customHeight="false" outlineLevel="0" collapsed="false">
      <c r="A54" s="0" t="s">
        <v>226</v>
      </c>
      <c r="B54" s="0" t="s">
        <v>227</v>
      </c>
      <c r="C54" s="0" t="s">
        <v>80</v>
      </c>
      <c r="D54" s="0" t="s">
        <v>228</v>
      </c>
      <c r="E54" s="12" t="s">
        <v>78</v>
      </c>
    </row>
    <row r="55" customFormat="false" ht="15" hidden="false" customHeight="false" outlineLevel="0" collapsed="false">
      <c r="A55" s="0" t="s">
        <v>229</v>
      </c>
      <c r="B55" s="0" t="s">
        <v>230</v>
      </c>
      <c r="C55" s="0" t="s">
        <v>80</v>
      </c>
      <c r="D55" s="0" t="s">
        <v>231</v>
      </c>
      <c r="E55" s="12" t="s">
        <v>78</v>
      </c>
    </row>
    <row r="56" customFormat="false" ht="15" hidden="false" customHeight="false" outlineLevel="0" collapsed="false">
      <c r="A56" s="0" t="s">
        <v>232</v>
      </c>
      <c r="B56" s="0" t="s">
        <v>233</v>
      </c>
      <c r="C56" s="0" t="s">
        <v>80</v>
      </c>
      <c r="D56" s="0" t="s">
        <v>234</v>
      </c>
      <c r="E56" s="12" t="s">
        <v>80</v>
      </c>
    </row>
    <row r="57" customFormat="false" ht="15" hidden="false" customHeight="false" outlineLevel="0" collapsed="false">
      <c r="A57" s="0" t="s">
        <v>235</v>
      </c>
      <c r="B57" s="0" t="s">
        <v>236</v>
      </c>
      <c r="C57" s="0" t="s">
        <v>80</v>
      </c>
      <c r="D57" s="0" t="s">
        <v>237</v>
      </c>
      <c r="E57" s="12" t="s">
        <v>80</v>
      </c>
    </row>
    <row r="58" customFormat="false" ht="15" hidden="false" customHeight="false" outlineLevel="0" collapsed="false">
      <c r="A58" s="0" t="s">
        <v>238</v>
      </c>
      <c r="B58" s="0" t="s">
        <v>239</v>
      </c>
      <c r="C58" s="0" t="s">
        <v>80</v>
      </c>
      <c r="D58" s="0" t="s">
        <v>240</v>
      </c>
      <c r="E58" s="12" t="s">
        <v>80</v>
      </c>
    </row>
    <row r="59" customFormat="false" ht="15" hidden="false" customHeight="false" outlineLevel="0" collapsed="false">
      <c r="A59" s="0" t="s">
        <v>241</v>
      </c>
      <c r="B59" s="0" t="s">
        <v>242</v>
      </c>
      <c r="C59" s="0" t="s">
        <v>80</v>
      </c>
      <c r="D59" s="0" t="s">
        <v>243</v>
      </c>
      <c r="E59" s="12" t="s">
        <v>80</v>
      </c>
    </row>
    <row r="60" customFormat="false" ht="15" hidden="false" customHeight="false" outlineLevel="0" collapsed="false">
      <c r="A60" s="0" t="s">
        <v>244</v>
      </c>
      <c r="B60" s="0" t="s">
        <v>245</v>
      </c>
      <c r="C60" s="0" t="s">
        <v>80</v>
      </c>
      <c r="D60" s="0" t="s">
        <v>246</v>
      </c>
      <c r="E60" s="12" t="s">
        <v>80</v>
      </c>
    </row>
    <row r="61" customFormat="false" ht="15" hidden="false" customHeight="false" outlineLevel="0" collapsed="false">
      <c r="A61" s="0" t="s">
        <v>247</v>
      </c>
      <c r="B61" s="0" t="s">
        <v>248</v>
      </c>
      <c r="C61" s="0" t="s">
        <v>80</v>
      </c>
      <c r="D61" s="0" t="s">
        <v>249</v>
      </c>
      <c r="E61" s="12" t="s">
        <v>80</v>
      </c>
    </row>
    <row r="62" customFormat="false" ht="15" hidden="false" customHeight="false" outlineLevel="0" collapsed="false">
      <c r="A62" s="0" t="s">
        <v>250</v>
      </c>
      <c r="B62" s="0" t="s">
        <v>250</v>
      </c>
      <c r="C62" s="0" t="s">
        <v>80</v>
      </c>
      <c r="D62" s="0" t="s">
        <v>251</v>
      </c>
      <c r="E62" s="12" t="s">
        <v>80</v>
      </c>
    </row>
    <row r="63" customFormat="false" ht="15" hidden="false" customHeight="false" outlineLevel="0" collapsed="false">
      <c r="A63" s="0" t="s">
        <v>252</v>
      </c>
      <c r="B63" s="0" t="s">
        <v>252</v>
      </c>
      <c r="C63" s="0" t="s">
        <v>80</v>
      </c>
      <c r="D63" s="0" t="s">
        <v>253</v>
      </c>
      <c r="E63" s="12" t="s">
        <v>80</v>
      </c>
    </row>
    <row r="64" customFormat="false" ht="15" hidden="false" customHeight="false" outlineLevel="0" collapsed="false">
      <c r="A64" s="0" t="s">
        <v>254</v>
      </c>
      <c r="B64" s="0" t="s">
        <v>255</v>
      </c>
      <c r="C64" s="0" t="s">
        <v>80</v>
      </c>
      <c r="D64" s="0" t="s">
        <v>256</v>
      </c>
      <c r="E64" s="12" t="s">
        <v>80</v>
      </c>
    </row>
    <row r="65" customFormat="false" ht="15" hidden="false" customHeight="false" outlineLevel="0" collapsed="false">
      <c r="A65" s="0" t="s">
        <v>257</v>
      </c>
      <c r="B65" s="0" t="s">
        <v>258</v>
      </c>
      <c r="C65" s="0" t="s">
        <v>80</v>
      </c>
      <c r="D65" s="0" t="s">
        <v>259</v>
      </c>
      <c r="E65" s="12" t="s">
        <v>80</v>
      </c>
    </row>
    <row r="66" customFormat="false" ht="15" hidden="false" customHeight="false" outlineLevel="0" collapsed="false">
      <c r="A66" s="0" t="s">
        <v>260</v>
      </c>
      <c r="B66" s="0" t="s">
        <v>261</v>
      </c>
      <c r="C66" s="0" t="s">
        <v>80</v>
      </c>
      <c r="D66" s="0" t="s">
        <v>262</v>
      </c>
      <c r="E66" s="12" t="s">
        <v>80</v>
      </c>
    </row>
    <row r="67" customFormat="false" ht="15" hidden="false" customHeight="false" outlineLevel="0" collapsed="false">
      <c r="A67" s="0" t="s">
        <v>263</v>
      </c>
      <c r="B67" s="0" t="s">
        <v>263</v>
      </c>
      <c r="C67" s="0" t="s">
        <v>80</v>
      </c>
      <c r="D67" s="0" t="s">
        <v>264</v>
      </c>
      <c r="E67" s="12" t="s">
        <v>80</v>
      </c>
    </row>
    <row r="68" customFormat="false" ht="15" hidden="false" customHeight="false" outlineLevel="0" collapsed="false">
      <c r="A68" s="0" t="s">
        <v>265</v>
      </c>
      <c r="B68" s="0" t="s">
        <v>265</v>
      </c>
      <c r="C68" s="0" t="s">
        <v>80</v>
      </c>
      <c r="D68" s="0" t="s">
        <v>266</v>
      </c>
      <c r="E68" s="12" t="s">
        <v>80</v>
      </c>
    </row>
    <row r="69" customFormat="false" ht="15" hidden="false" customHeight="false" outlineLevel="0" collapsed="false">
      <c r="A69" s="0" t="s">
        <v>267</v>
      </c>
      <c r="B69" s="0" t="s">
        <v>267</v>
      </c>
      <c r="C69" s="0" t="s">
        <v>80</v>
      </c>
      <c r="D69" s="0" t="s">
        <v>268</v>
      </c>
      <c r="E69" s="12" t="s">
        <v>80</v>
      </c>
    </row>
    <row r="70" customFormat="false" ht="15" hidden="false" customHeight="false" outlineLevel="0" collapsed="false">
      <c r="A70" s="0" t="s">
        <v>269</v>
      </c>
      <c r="B70" s="0" t="s">
        <v>269</v>
      </c>
      <c r="C70" s="0" t="s">
        <v>80</v>
      </c>
      <c r="D70" s="0" t="s">
        <v>270</v>
      </c>
      <c r="E70" s="12" t="s">
        <v>80</v>
      </c>
    </row>
    <row r="71" customFormat="false" ht="15" hidden="false" customHeight="false" outlineLevel="0" collapsed="false">
      <c r="A71" s="0" t="s">
        <v>271</v>
      </c>
      <c r="B71" s="0" t="s">
        <v>271</v>
      </c>
      <c r="C71" s="0" t="s">
        <v>80</v>
      </c>
      <c r="D71" s="0" t="s">
        <v>272</v>
      </c>
      <c r="E71" s="12" t="s">
        <v>80</v>
      </c>
    </row>
    <row r="72" customFormat="false" ht="15" hidden="false" customHeight="false" outlineLevel="0" collapsed="false">
      <c r="A72" s="0" t="s">
        <v>273</v>
      </c>
      <c r="B72" s="0" t="s">
        <v>273</v>
      </c>
      <c r="C72" s="0" t="s">
        <v>80</v>
      </c>
      <c r="D72" s="0" t="s">
        <v>274</v>
      </c>
      <c r="E72" s="12" t="s">
        <v>80</v>
      </c>
    </row>
    <row r="73" customFormat="false" ht="15" hidden="false" customHeight="false" outlineLevel="0" collapsed="false">
      <c r="A73" s="0" t="s">
        <v>275</v>
      </c>
      <c r="B73" s="0" t="s">
        <v>275</v>
      </c>
      <c r="C73" s="0" t="s">
        <v>80</v>
      </c>
      <c r="D73" s="0" t="s">
        <v>276</v>
      </c>
      <c r="E73" s="12" t="s">
        <v>80</v>
      </c>
    </row>
    <row r="74" customFormat="false" ht="15" hidden="false" customHeight="false" outlineLevel="0" collapsed="false">
      <c r="A74" s="0" t="s">
        <v>277</v>
      </c>
      <c r="B74" s="0" t="s">
        <v>277</v>
      </c>
      <c r="C74" s="0" t="s">
        <v>80</v>
      </c>
      <c r="D74" s="0" t="s">
        <v>278</v>
      </c>
      <c r="E74" s="12" t="s">
        <v>80</v>
      </c>
    </row>
    <row r="75" customFormat="false" ht="15" hidden="false" customHeight="false" outlineLevel="0" collapsed="false">
      <c r="A75" s="0" t="s">
        <v>279</v>
      </c>
      <c r="B75" s="0" t="s">
        <v>280</v>
      </c>
      <c r="C75" s="0" t="s">
        <v>80</v>
      </c>
      <c r="D75" s="0" t="s">
        <v>281</v>
      </c>
      <c r="E75" s="12" t="s">
        <v>80</v>
      </c>
    </row>
    <row r="76" customFormat="false" ht="15" hidden="false" customHeight="false" outlineLevel="0" collapsed="false">
      <c r="A76" s="0" t="s">
        <v>282</v>
      </c>
      <c r="B76" s="0" t="s">
        <v>283</v>
      </c>
      <c r="C76" s="0" t="s">
        <v>80</v>
      </c>
      <c r="D76" s="0" t="s">
        <v>284</v>
      </c>
      <c r="E76" s="12" t="s">
        <v>80</v>
      </c>
    </row>
    <row r="77" customFormat="false" ht="15" hidden="false" customHeight="false" outlineLevel="0" collapsed="false">
      <c r="A77" s="0" t="s">
        <v>285</v>
      </c>
      <c r="B77" s="0" t="s">
        <v>286</v>
      </c>
      <c r="C77" s="0" t="s">
        <v>80</v>
      </c>
      <c r="D77" s="12" t="s">
        <v>287</v>
      </c>
      <c r="E77" s="12" t="s">
        <v>78</v>
      </c>
    </row>
    <row r="78" customFormat="false" ht="15" hidden="false" customHeight="false" outlineLevel="0" collapsed="false">
      <c r="A78" s="0" t="s">
        <v>288</v>
      </c>
      <c r="B78" s="0" t="s">
        <v>289</v>
      </c>
      <c r="C78" s="0" t="s">
        <v>78</v>
      </c>
      <c r="D78" s="0" t="s">
        <v>290</v>
      </c>
      <c r="E78" s="12" t="s">
        <v>80</v>
      </c>
    </row>
    <row r="79" customFormat="false" ht="15" hidden="false" customHeight="false" outlineLevel="0" collapsed="false">
      <c r="A79" s="0" t="s">
        <v>291</v>
      </c>
      <c r="B79" s="0" t="s">
        <v>292</v>
      </c>
      <c r="C79" s="0" t="s">
        <v>80</v>
      </c>
      <c r="D79" s="0" t="s">
        <v>293</v>
      </c>
      <c r="E79" s="12" t="s">
        <v>78</v>
      </c>
    </row>
    <row r="80" customFormat="false" ht="15" hidden="false" customHeight="false" outlineLevel="0" collapsed="false">
      <c r="A80" s="0" t="s">
        <v>294</v>
      </c>
      <c r="B80" s="0" t="s">
        <v>295</v>
      </c>
      <c r="C80" s="0" t="s">
        <v>80</v>
      </c>
      <c r="D80" s="0" t="s">
        <v>296</v>
      </c>
      <c r="E80" s="12" t="s">
        <v>80</v>
      </c>
    </row>
    <row r="81" customFormat="false" ht="15" hidden="false" customHeight="false" outlineLevel="0" collapsed="false">
      <c r="A81" s="0" t="s">
        <v>297</v>
      </c>
      <c r="B81" s="0" t="s">
        <v>298</v>
      </c>
      <c r="C81" s="0" t="s">
        <v>80</v>
      </c>
      <c r="D81" s="0" t="s">
        <v>299</v>
      </c>
      <c r="E81" s="12" t="s">
        <v>80</v>
      </c>
    </row>
    <row r="82" customFormat="false" ht="15" hidden="false" customHeight="false" outlineLevel="0" collapsed="false">
      <c r="A82" s="0" t="s">
        <v>300</v>
      </c>
      <c r="B82" s="0" t="s">
        <v>301</v>
      </c>
      <c r="C82" s="0" t="s">
        <v>80</v>
      </c>
      <c r="D82" s="0" t="s">
        <v>302</v>
      </c>
      <c r="E82" s="12" t="s">
        <v>80</v>
      </c>
    </row>
    <row r="83" customFormat="false" ht="15" hidden="false" customHeight="false" outlineLevel="0" collapsed="false">
      <c r="A83" s="0" t="s">
        <v>303</v>
      </c>
      <c r="B83" s="0" t="s">
        <v>304</v>
      </c>
      <c r="C83" s="0" t="s">
        <v>80</v>
      </c>
      <c r="D83" s="0" t="s">
        <v>305</v>
      </c>
      <c r="E83" s="12" t="s">
        <v>80</v>
      </c>
    </row>
    <row r="84" customFormat="false" ht="15" hidden="false" customHeight="false" outlineLevel="0" collapsed="false">
      <c r="A84" s="0" t="s">
        <v>306</v>
      </c>
      <c r="B84" s="0" t="s">
        <v>307</v>
      </c>
      <c r="C84" s="0" t="s">
        <v>80</v>
      </c>
      <c r="D84" s="0" t="s">
        <v>308</v>
      </c>
      <c r="E84" s="12" t="s">
        <v>80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5" zeroHeight="false" outlineLevelRow="0" outlineLevelCol="0"/>
  <cols>
    <col collapsed="false" customWidth="true" hidden="false" outlineLevel="0" max="1" min="1" style="0" width="38.86"/>
    <col collapsed="false" customWidth="true" hidden="false" outlineLevel="0" max="2" min="2" style="0" width="105.71"/>
    <col collapsed="false" customWidth="true" hidden="false" outlineLevel="0" max="3" min="3" style="0" width="13.86"/>
    <col collapsed="false" customWidth="true" hidden="false" outlineLevel="0" max="4" min="4" style="0" width="59.86"/>
    <col collapsed="false" customWidth="true" hidden="false" outlineLevel="0" max="1025" min="5" style="0" width="10.71"/>
  </cols>
  <sheetData>
    <row r="1" customFormat="false" ht="15" hidden="false" customHeight="false" outlineLevel="0" collapsed="false">
      <c r="A1" s="11" t="s">
        <v>309</v>
      </c>
      <c r="B1" s="11" t="s">
        <v>310</v>
      </c>
      <c r="C1" s="11" t="s">
        <v>71</v>
      </c>
      <c r="D1" s="11" t="s">
        <v>74</v>
      </c>
    </row>
    <row r="2" customFormat="false" ht="15" hidden="false" customHeight="false" outlineLevel="0" collapsed="false">
      <c r="A2" s="0" t="s">
        <v>311</v>
      </c>
      <c r="B2" s="0" t="s">
        <v>312</v>
      </c>
      <c r="C2" s="0" t="s">
        <v>313</v>
      </c>
      <c r="D2" s="0" t="s">
        <v>314</v>
      </c>
    </row>
    <row r="3" customFormat="false" ht="15" hidden="false" customHeight="false" outlineLevel="0" collapsed="false">
      <c r="A3" s="0" t="s">
        <v>315</v>
      </c>
      <c r="B3" s="0" t="s">
        <v>316</v>
      </c>
      <c r="C3" s="0" t="s">
        <v>317</v>
      </c>
      <c r="D3" s="0" t="s">
        <v>318</v>
      </c>
    </row>
    <row r="4" customFormat="false" ht="15" hidden="false" customHeight="false" outlineLevel="0" collapsed="false">
      <c r="A4" s="0" t="s">
        <v>319</v>
      </c>
      <c r="B4" s="0" t="s">
        <v>320</v>
      </c>
      <c r="C4" s="0" t="s">
        <v>321</v>
      </c>
      <c r="D4" s="0" t="s">
        <v>322</v>
      </c>
    </row>
    <row r="5" customFormat="false" ht="15" hidden="false" customHeight="false" outlineLevel="0" collapsed="false">
      <c r="A5" s="0" t="s">
        <v>323</v>
      </c>
      <c r="B5" s="0" t="s">
        <v>324</v>
      </c>
      <c r="C5" s="0" t="s">
        <v>325</v>
      </c>
      <c r="D5" s="0" t="s">
        <v>326</v>
      </c>
    </row>
    <row r="6" customFormat="false" ht="15" hidden="false" customHeight="false" outlineLevel="0" collapsed="false">
      <c r="A6" s="0" t="s">
        <v>327</v>
      </c>
      <c r="B6" s="0" t="s">
        <v>328</v>
      </c>
      <c r="C6" s="0" t="s">
        <v>329</v>
      </c>
      <c r="D6" s="0" t="s">
        <v>330</v>
      </c>
    </row>
    <row r="7" customFormat="false" ht="15" hidden="false" customHeight="false" outlineLevel="0" collapsed="false">
      <c r="A7" s="0" t="s">
        <v>331</v>
      </c>
      <c r="B7" s="0" t="s">
        <v>332</v>
      </c>
      <c r="C7" s="0" t="s">
        <v>333</v>
      </c>
      <c r="D7" s="0" t="s">
        <v>334</v>
      </c>
    </row>
    <row r="8" customFormat="false" ht="15" hidden="false" customHeight="false" outlineLevel="0" collapsed="false">
      <c r="A8" s="0" t="s">
        <v>53</v>
      </c>
      <c r="B8" s="0" t="s">
        <v>335</v>
      </c>
      <c r="C8" s="0" t="s">
        <v>53</v>
      </c>
      <c r="D8" s="0" t="s">
        <v>336</v>
      </c>
    </row>
    <row r="9" customFormat="false" ht="15" hidden="false" customHeight="false" outlineLevel="0" collapsed="false">
      <c r="A9" s="0" t="s">
        <v>337</v>
      </c>
      <c r="B9" s="0" t="s">
        <v>338</v>
      </c>
      <c r="C9" s="0" t="s">
        <v>337</v>
      </c>
      <c r="D9" s="0" t="s">
        <v>339</v>
      </c>
    </row>
    <row r="10" customFormat="false" ht="15" hidden="false" customHeight="false" outlineLevel="0" collapsed="false">
      <c r="A10" s="0" t="s">
        <v>340</v>
      </c>
      <c r="B10" s="0" t="s">
        <v>341</v>
      </c>
      <c r="C10" s="0" t="s">
        <v>340</v>
      </c>
      <c r="D10" s="0" t="s">
        <v>342</v>
      </c>
    </row>
    <row r="11" customFormat="false" ht="15" hidden="false" customHeight="false" outlineLevel="0" collapsed="false">
      <c r="A11" s="0" t="s">
        <v>37</v>
      </c>
      <c r="B11" s="0" t="s">
        <v>343</v>
      </c>
      <c r="C11" s="0" t="s">
        <v>37</v>
      </c>
    </row>
    <row r="12" customFormat="false" ht="15" hidden="false" customHeight="false" outlineLevel="0" collapsed="false">
      <c r="A12" s="0" t="s">
        <v>344</v>
      </c>
      <c r="B12" s="0" t="s">
        <v>345</v>
      </c>
      <c r="C12" s="0" t="s">
        <v>346</v>
      </c>
      <c r="D12" s="0" t="s">
        <v>347</v>
      </c>
    </row>
    <row r="13" customFormat="false" ht="15" hidden="false" customHeight="false" outlineLevel="0" collapsed="false">
      <c r="A13" s="0" t="s">
        <v>348</v>
      </c>
      <c r="B13" s="0" t="s">
        <v>349</v>
      </c>
      <c r="C13" s="0" t="s">
        <v>350</v>
      </c>
      <c r="D13" s="0" t="s">
        <v>351</v>
      </c>
    </row>
    <row r="14" customFormat="false" ht="15" hidden="false" customHeight="false" outlineLevel="0" collapsed="false">
      <c r="A14" s="0" t="s">
        <v>352</v>
      </c>
      <c r="B14" s="0" t="s">
        <v>353</v>
      </c>
      <c r="C14" s="0" t="s">
        <v>354</v>
      </c>
      <c r="D14" s="0" t="s">
        <v>355</v>
      </c>
    </row>
    <row r="15" customFormat="false" ht="15" hidden="false" customHeight="false" outlineLevel="0" collapsed="false">
      <c r="A15" s="0" t="s">
        <v>356</v>
      </c>
      <c r="B15" s="0" t="s">
        <v>357</v>
      </c>
      <c r="C15" s="0" t="s">
        <v>358</v>
      </c>
      <c r="D15" s="0" t="s">
        <v>359</v>
      </c>
    </row>
    <row r="16" customFormat="false" ht="15" hidden="false" customHeight="false" outlineLevel="0" collapsed="false">
      <c r="A16" s="0" t="s">
        <v>360</v>
      </c>
      <c r="B16" s="0" t="s">
        <v>361</v>
      </c>
      <c r="C16" s="0" t="s">
        <v>294</v>
      </c>
      <c r="D16" s="0" t="s">
        <v>362</v>
      </c>
    </row>
    <row r="17" customFormat="false" ht="15" hidden="false" customHeight="false" outlineLevel="0" collapsed="false">
      <c r="A17" s="0" t="s">
        <v>363</v>
      </c>
      <c r="B17" s="0" t="s">
        <v>364</v>
      </c>
      <c r="C17" s="0" t="s">
        <v>303</v>
      </c>
      <c r="D17" s="0" t="s">
        <v>365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399"/>
  <sheetViews>
    <sheetView showFormulas="false" showGridLines="true" showRowColHeaders="true" showZeros="true" rightToLeft="false" tabSelected="false" showOutlineSymbols="true" defaultGridColor="true" view="normal" topLeftCell="A165" colorId="64" zoomScale="100" zoomScaleNormal="100" zoomScalePageLayoutView="100" workbookViewId="0">
      <selection pane="topLeft" activeCell="B181" activeCellId="0" sqref="B181"/>
    </sheetView>
  </sheetViews>
  <sheetFormatPr defaultRowHeight="15" zeroHeight="false" outlineLevelRow="0" outlineLevelCol="0"/>
  <cols>
    <col collapsed="false" customWidth="true" hidden="false" outlineLevel="0" max="1" min="1" style="0" width="10.66"/>
    <col collapsed="false" customWidth="true" hidden="false" outlineLevel="0" max="2" min="2" style="0" width="26.85"/>
    <col collapsed="false" customWidth="true" hidden="false" outlineLevel="0" max="3" min="3" style="0" width="32.71"/>
    <col collapsed="false" customWidth="true" hidden="false" outlineLevel="0" max="1025" min="4" style="0" width="10.66"/>
  </cols>
  <sheetData>
    <row r="1" customFormat="false" ht="15" hidden="false" customHeight="false" outlineLevel="0" collapsed="false">
      <c r="A1" s="11" t="s">
        <v>366</v>
      </c>
      <c r="B1" s="11" t="s">
        <v>30</v>
      </c>
      <c r="C1" s="11" t="s">
        <v>367</v>
      </c>
    </row>
    <row r="2" s="12" customFormat="true" ht="15" hidden="false" customHeight="false" outlineLevel="0" collapsed="false">
      <c r="A2" s="12" t="s">
        <v>368</v>
      </c>
      <c r="B2" s="12" t="s">
        <v>369</v>
      </c>
      <c r="C2" s="12" t="s">
        <v>370</v>
      </c>
    </row>
    <row r="3" s="12" customFormat="true" ht="15" hidden="false" customHeight="false" outlineLevel="0" collapsed="false">
      <c r="A3" s="12" t="s">
        <v>371</v>
      </c>
      <c r="B3" s="12" t="s">
        <v>369</v>
      </c>
      <c r="C3" s="12" t="s">
        <v>372</v>
      </c>
    </row>
    <row r="4" s="12" customFormat="true" ht="15" hidden="false" customHeight="false" outlineLevel="0" collapsed="false">
      <c r="A4" s="12" t="s">
        <v>373</v>
      </c>
      <c r="B4" s="12" t="s">
        <v>374</v>
      </c>
      <c r="C4" s="12" t="s">
        <v>375</v>
      </c>
    </row>
    <row r="5" s="12" customFormat="true" ht="15" hidden="false" customHeight="false" outlineLevel="0" collapsed="false">
      <c r="A5" s="12" t="s">
        <v>376</v>
      </c>
      <c r="B5" s="12" t="s">
        <v>374</v>
      </c>
      <c r="C5" s="12" t="s">
        <v>377</v>
      </c>
    </row>
    <row r="6" s="12" customFormat="true" ht="15" hidden="false" customHeight="false" outlineLevel="0" collapsed="false">
      <c r="A6" s="12" t="s">
        <v>378</v>
      </c>
      <c r="B6" s="12" t="s">
        <v>379</v>
      </c>
      <c r="C6" s="12" t="s">
        <v>380</v>
      </c>
    </row>
    <row r="7" s="12" customFormat="true" ht="15" hidden="false" customHeight="false" outlineLevel="0" collapsed="false">
      <c r="A7" s="12" t="s">
        <v>381</v>
      </c>
      <c r="B7" s="12" t="s">
        <v>379</v>
      </c>
      <c r="C7" s="12" t="s">
        <v>151</v>
      </c>
    </row>
    <row r="8" s="12" customFormat="true" ht="15" hidden="false" customHeight="false" outlineLevel="0" collapsed="false">
      <c r="A8" s="12" t="s">
        <v>382</v>
      </c>
      <c r="B8" s="12" t="s">
        <v>379</v>
      </c>
      <c r="C8" s="12" t="s">
        <v>383</v>
      </c>
    </row>
    <row r="9" customFormat="false" ht="15" hidden="false" customHeight="false" outlineLevel="0" collapsed="false">
      <c r="A9" s="0" t="str">
        <f aca="false">"19F1004A"</f>
        <v>19F1004A</v>
      </c>
      <c r="B9" s="0" t="s">
        <v>384</v>
      </c>
      <c r="C9" s="0" t="str">
        <f aca="false">"UBIMET GmbH"</f>
        <v>UBIMET GmbH</v>
      </c>
    </row>
    <row r="10" customFormat="false" ht="15" hidden="false" customHeight="false" outlineLevel="0" collapsed="false">
      <c r="A10" s="0" t="str">
        <f aca="false">"19F1004B"</f>
        <v>19F1004B</v>
      </c>
      <c r="B10" s="0" t="s">
        <v>384</v>
      </c>
      <c r="C10" s="0" t="str">
        <f aca="false">"Fraunhofer-Institut für offene Kommunikationssysteme (FOKUS) - Standort Berlin"</f>
        <v>Fraunhofer-Institut für offene Kommunikationssysteme (FOKUS) - Standort Berlin</v>
      </c>
    </row>
    <row r="11" customFormat="false" ht="15" hidden="false" customHeight="false" outlineLevel="0" collapsed="false">
      <c r="A11" s="0" t="str">
        <f aca="false">"19F1004C"</f>
        <v>19F1004C</v>
      </c>
      <c r="B11" s="0" t="s">
        <v>384</v>
      </c>
      <c r="C11" s="0" t="str">
        <f aca="false">"Jade Hochschule Wilhelmshaven/Oldenburg/Elsfleth - Standort Wilhelmshaven - Fachbereich Management Information Technologie"</f>
        <v>Jade Hochschule Wilhelmshaven/Oldenburg/Elsfleth - Standort Wilhelmshaven - Fachbereich Management Information Technologie</v>
      </c>
    </row>
    <row r="12" customFormat="false" ht="15" hidden="false" customHeight="false" outlineLevel="0" collapsed="false">
      <c r="A12" s="0" t="str">
        <f aca="false">"19F1004D"</f>
        <v>19F1004D</v>
      </c>
      <c r="B12" s="0" t="s">
        <v>384</v>
      </c>
      <c r="C12" s="0" t="str">
        <f aca="false">"CMF Climate Media Factory UG (haftungsbeschränkt)"</f>
        <v>CMF Climate Media Factory UG (haftungsbeschränkt)</v>
      </c>
    </row>
    <row r="13" customFormat="false" ht="15" hidden="false" customHeight="false" outlineLevel="0" collapsed="false">
      <c r="A13" s="0" t="str">
        <f aca="false">"19F1005A"</f>
        <v>19F1005A</v>
      </c>
      <c r="B13" s="0" t="s">
        <v>385</v>
      </c>
      <c r="C13" s="0" t="str">
        <f aca="false">"Hessen Mobil - Straßen- und Verkehrsmanagement"</f>
        <v>Hessen Mobil - Straßen- und Verkehrsmanagement</v>
      </c>
    </row>
    <row r="14" customFormat="false" ht="15" hidden="false" customHeight="false" outlineLevel="0" collapsed="false">
      <c r="A14" s="0" t="str">
        <f aca="false">"19F1005B"</f>
        <v>19F1005B</v>
      </c>
      <c r="B14" s="0" t="s">
        <v>385</v>
      </c>
      <c r="C14" s="0" t="str">
        <f aca="false">"Karlsruher Institut für Technologie (KIT) - Institut für Verkehrswesen"</f>
        <v>Karlsruher Institut für Technologie (KIT) - Institut für Verkehrswesen</v>
      </c>
    </row>
    <row r="15" customFormat="false" ht="15" hidden="false" customHeight="false" outlineLevel="0" collapsed="false">
      <c r="A15" s="0" t="str">
        <f aca="false">"19F1006A"</f>
        <v>19F1006A</v>
      </c>
      <c r="B15" s="0" t="s">
        <v>386</v>
      </c>
      <c r="C15" s="0" t="str">
        <f aca="false">"DBI - Gastechnologisches Institut gGmbH Freiberg"</f>
        <v>DBI - Gastechnologisches Institut gGmbH Freiberg</v>
      </c>
    </row>
    <row r="16" customFormat="false" ht="15" hidden="false" customHeight="false" outlineLevel="0" collapsed="false">
      <c r="A16" s="0" t="str">
        <f aca="false">"19F1006B"</f>
        <v>19F1006B</v>
      </c>
      <c r="B16" s="0" t="s">
        <v>386</v>
      </c>
      <c r="C16" s="0" t="str">
        <f aca="false">"Software-Service John GmbH"</f>
        <v>Software-Service John GmbH</v>
      </c>
    </row>
    <row r="17" customFormat="false" ht="15" hidden="false" customHeight="false" outlineLevel="0" collapsed="false">
      <c r="A17" s="0" t="str">
        <f aca="false">"19F1006C"</f>
        <v>19F1006C</v>
      </c>
      <c r="B17" s="0" t="s">
        <v>386</v>
      </c>
      <c r="C17" s="0" t="str">
        <f aca="false">"Nexiga GmbH"</f>
        <v>Nexiga GmbH</v>
      </c>
    </row>
    <row r="18" customFormat="false" ht="15" hidden="false" customHeight="false" outlineLevel="0" collapsed="false">
      <c r="A18" s="0" t="s">
        <v>387</v>
      </c>
      <c r="B18" s="0" t="s">
        <v>388</v>
      </c>
      <c r="C18" s="0" t="s">
        <v>389</v>
      </c>
    </row>
    <row r="19" customFormat="false" ht="15" hidden="false" customHeight="false" outlineLevel="0" collapsed="false">
      <c r="A19" s="0" t="str">
        <f aca="false">"19F1008A"</f>
        <v>19F1008A</v>
      </c>
      <c r="B19" s="0" t="s">
        <v>390</v>
      </c>
      <c r="C19" s="0" t="str">
        <f aca="false">"Moritz Müller-Navarra"</f>
        <v>Moritz Müller-Navarra</v>
      </c>
    </row>
    <row r="20" customFormat="false" ht="15" hidden="false" customHeight="false" outlineLevel="0" collapsed="false">
      <c r="A20" s="0" t="str">
        <f aca="false">"19F1009A"</f>
        <v>19F1009A</v>
      </c>
      <c r="B20" s="0" t="s">
        <v>391</v>
      </c>
      <c r="C20" s="0" t="str">
        <f aca="false">"Technische Universität München - Ingenieurfakultät Bau Geo Umwelt - Lehrstuhl für Kartographie"</f>
        <v>Technische Universität München - Ingenieurfakultät Bau Geo Umwelt - Lehrstuhl für Kartographie</v>
      </c>
    </row>
    <row r="21" customFormat="false" ht="15" hidden="false" customHeight="false" outlineLevel="0" collapsed="false">
      <c r="A21" s="0" t="str">
        <f aca="false">"19F1010A"</f>
        <v>19F1010A</v>
      </c>
      <c r="B21" s="0" t="s">
        <v>392</v>
      </c>
      <c r="C21" s="0" t="str">
        <f aca="false">"TerraLoupe GmbH"</f>
        <v>TerraLoupe GmbH</v>
      </c>
    </row>
    <row r="22" customFormat="false" ht="15" hidden="false" customHeight="false" outlineLevel="0" collapsed="false">
      <c r="A22" s="0" t="str">
        <f aca="false">"19F1010B"</f>
        <v>19F1010B</v>
      </c>
      <c r="B22" s="0" t="s">
        <v>392</v>
      </c>
      <c r="C22" s="0" t="str">
        <f aca="false">"Deutsches Zentrum für Luft- und Raumfahrt e.V. - Institut für Optische Sensorsysteme"</f>
        <v>Deutsches Zentrum für Luft- und Raumfahrt e.V. - Institut für Optische Sensorsysteme</v>
      </c>
    </row>
    <row r="23" customFormat="false" ht="15" hidden="false" customHeight="false" outlineLevel="0" collapsed="false">
      <c r="A23" s="0" t="str">
        <f aca="false">"19F1011A"</f>
        <v>19F1011A</v>
      </c>
      <c r="B23" s="0" t="s">
        <v>393</v>
      </c>
      <c r="C23" s="0" t="str">
        <f aca="false">"HafenCity Universität Hamburg"</f>
        <v>HafenCity Universität Hamburg</v>
      </c>
    </row>
    <row r="24" customFormat="false" ht="15" hidden="false" customHeight="false" outlineLevel="0" collapsed="false">
      <c r="A24" s="0" t="str">
        <f aca="false">"19F1012A"</f>
        <v>19F1012A</v>
      </c>
      <c r="B24" s="0" t="s">
        <v>394</v>
      </c>
      <c r="C24" s="0" t="str">
        <f aca="false">"Technische Universität München - Fakultät für Maschinenwesen - Lehrstuhl für Fahrzeugtechnik"</f>
        <v>Technische Universität München - Fakultät für Maschinenwesen - Lehrstuhl für Fahrzeugtechnik</v>
      </c>
    </row>
    <row r="25" customFormat="false" ht="15" hidden="false" customHeight="false" outlineLevel="0" collapsed="false">
      <c r="A25" s="0" t="str">
        <f aca="false">"19F1013A"</f>
        <v>19F1013A</v>
      </c>
      <c r="B25" s="0" t="s">
        <v>395</v>
      </c>
      <c r="C25" s="0" t="str">
        <f aca="false">"Geospin GmbH"</f>
        <v>Geospin GmbH</v>
      </c>
    </row>
    <row r="26" customFormat="false" ht="15" hidden="false" customHeight="false" outlineLevel="0" collapsed="false">
      <c r="A26" s="0" t="str">
        <f aca="false">"19F1013B"</f>
        <v>19F1013B</v>
      </c>
      <c r="B26" s="0" t="s">
        <v>395</v>
      </c>
      <c r="C26" s="0" t="str">
        <f aca="false">"Albert-Ludwigs-Universität Freiburg - Wirtschafts- und Verhaltenswissenschaftliche Fakultät - Abt. für Wirtschaftsinformatik - Kollegiengebäude II"</f>
        <v>Albert-Ludwigs-Universität Freiburg - Wirtschafts- und Verhaltenswissenschaftliche Fakultät - Abt. für Wirtschaftsinformatik - Kollegiengebäude II</v>
      </c>
    </row>
    <row r="27" customFormat="false" ht="15" hidden="false" customHeight="false" outlineLevel="0" collapsed="false">
      <c r="A27" s="0" t="str">
        <f aca="false">"19F1014A"</f>
        <v>19F1014A</v>
      </c>
      <c r="B27" s="0" t="s">
        <v>396</v>
      </c>
      <c r="C27" s="0" t="str">
        <f aca="false">"Innovationszentrum für Mobilität und gesellschaftlichen Wandel (InnoZ) GmbH"</f>
        <v>Innovationszentrum für Mobilität und gesellschaftlichen Wandel (InnoZ) GmbH</v>
      </c>
    </row>
    <row r="28" customFormat="false" ht="15" hidden="false" customHeight="false" outlineLevel="0" collapsed="false">
      <c r="A28" s="0" t="str">
        <f aca="false">"19F1015A"</f>
        <v>19F1015A</v>
      </c>
      <c r="B28" s="0" t="s">
        <v>397</v>
      </c>
      <c r="C28" s="0" t="str">
        <f aca="false">"149 Technologies GmbH"</f>
        <v>149 Technologies GmbH</v>
      </c>
    </row>
    <row r="29" customFormat="false" ht="15" hidden="false" customHeight="false" outlineLevel="0" collapsed="false">
      <c r="A29" s="0" t="str">
        <f aca="false">"19F1016A"</f>
        <v>19F1016A</v>
      </c>
      <c r="B29" s="0" t="s">
        <v>398</v>
      </c>
      <c r="C29" s="0" t="str">
        <f aca="false">"Hahn Projects GmbH"</f>
        <v>Hahn Projects GmbH</v>
      </c>
    </row>
    <row r="30" customFormat="false" ht="15" hidden="false" customHeight="false" outlineLevel="0" collapsed="false">
      <c r="A30" s="0" t="str">
        <f aca="false">"19F1016B"</f>
        <v>19F1016B</v>
      </c>
      <c r="B30" s="0" t="s">
        <v>398</v>
      </c>
      <c r="C30" s="0" t="str">
        <f aca="false">"Universität Kassel - Fachbereich 16 Elektrotechnik / Informatik - Fachgebiet Softwaretechnik"</f>
        <v>Universität Kassel - Fachbereich 16 Elektrotechnik / Informatik - Fachgebiet Softwaretechnik</v>
      </c>
    </row>
    <row r="31" customFormat="false" ht="15" hidden="false" customHeight="false" outlineLevel="0" collapsed="false">
      <c r="A31" s="0" t="str">
        <f aca="false">"19F1017A"</f>
        <v>19F1017A</v>
      </c>
      <c r="B31" s="0" t="s">
        <v>399</v>
      </c>
      <c r="C31" s="0" t="str">
        <f aca="false">"Datenfreunde GmbH"</f>
        <v>Datenfreunde GmbH</v>
      </c>
    </row>
    <row r="32" customFormat="false" ht="15" hidden="false" customHeight="false" outlineLevel="0" collapsed="false">
      <c r="A32" s="0" t="str">
        <f aca="false">"19F1018A"</f>
        <v>19F1018A</v>
      </c>
      <c r="B32" s="0" t="s">
        <v>400</v>
      </c>
      <c r="C32" s="0" t="str">
        <f aca="false">"Hamburger Informatik Technologie-Center (HITeC) e.V."</f>
        <v>Hamburger Informatik Technologie-Center (HITeC) e.V.</v>
      </c>
    </row>
    <row r="33" customFormat="false" ht="15" hidden="false" customHeight="false" outlineLevel="0" collapsed="false">
      <c r="A33" s="0" t="str">
        <f aca="false">"19F1019A"</f>
        <v>19F1019A</v>
      </c>
      <c r="B33" s="0" t="s">
        <v>401</v>
      </c>
      <c r="C33" s="0" t="str">
        <f aca="false">"MDL Mobility Data Lab GmbH"</f>
        <v>MDL Mobility Data Lab GmbH</v>
      </c>
    </row>
    <row r="34" customFormat="false" ht="15" hidden="false" customHeight="false" outlineLevel="0" collapsed="false">
      <c r="A34" s="0" t="str">
        <f aca="false">"19F1020A"</f>
        <v>19F1020A</v>
      </c>
      <c r="B34" s="0" t="s">
        <v>402</v>
      </c>
      <c r="C34" s="0" t="str">
        <f aca="false">"Sozialhelden e.V."</f>
        <v>Sozialhelden e.V.</v>
      </c>
    </row>
    <row r="35" customFormat="false" ht="15" hidden="false" customHeight="false" outlineLevel="0" collapsed="false">
      <c r="A35" s="0" t="str">
        <f aca="false">"19F1021A"</f>
        <v>19F1021A</v>
      </c>
      <c r="B35" s="0" t="s">
        <v>403</v>
      </c>
      <c r="C35" s="0" t="str">
        <f aca="false">"Green Excellence GmbH"</f>
        <v>Green Excellence GmbH</v>
      </c>
    </row>
    <row r="36" customFormat="false" ht="15" hidden="false" customHeight="false" outlineLevel="0" collapsed="false">
      <c r="A36" s="0" t="str">
        <f aca="false">"19F1021B"</f>
        <v>19F1021B</v>
      </c>
      <c r="B36" s="0" t="s">
        <v>403</v>
      </c>
      <c r="C36" s="0" t="str">
        <f aca="false">"Pretherm GmbH"</f>
        <v>Pretherm GmbH</v>
      </c>
    </row>
    <row r="37" customFormat="false" ht="15" hidden="false" customHeight="false" outlineLevel="0" collapsed="false">
      <c r="A37" s="0" t="str">
        <f aca="false">"19F1022A"</f>
        <v>19F1022A</v>
      </c>
      <c r="B37" s="0" t="s">
        <v>404</v>
      </c>
      <c r="C37" s="0" t="str">
        <f aca="false">"Plugsurfing GmbH"</f>
        <v>Plugsurfing GmbH</v>
      </c>
    </row>
    <row r="38" customFormat="false" ht="15" hidden="false" customHeight="false" outlineLevel="0" collapsed="false">
      <c r="A38" s="0" t="str">
        <f aca="false">"19F1023A"</f>
        <v>19F1023A</v>
      </c>
      <c r="B38" s="0" t="s">
        <v>405</v>
      </c>
      <c r="C38" s="0" t="str">
        <f aca="false">"Qivalon GmbH"</f>
        <v>Qivalon GmbH</v>
      </c>
    </row>
    <row r="39" customFormat="false" ht="15" hidden="false" customHeight="false" outlineLevel="0" collapsed="false">
      <c r="A39" s="0" t="str">
        <f aca="false">"19F1023B"</f>
        <v>19F1023B</v>
      </c>
      <c r="B39" s="0" t="s">
        <v>405</v>
      </c>
      <c r="C39" s="0" t="str">
        <f aca="false">"Hochschule für Technik und Wirtschaft des Saarlandes - Fakultät für Wirtschaftswissenschaften - Institut für Supply Chain und Operations Management"</f>
        <v>Hochschule für Technik und Wirtschaft des Saarlandes - Fakultät für Wirtschaftswissenschaften - Institut für Supply Chain und Operations Management</v>
      </c>
    </row>
    <row r="40" customFormat="false" ht="15" hidden="false" customHeight="false" outlineLevel="0" collapsed="false">
      <c r="A40" s="0" t="str">
        <f aca="false">"19F1024A"</f>
        <v>19F1024A</v>
      </c>
      <c r="B40" s="0" t="s">
        <v>406</v>
      </c>
      <c r="C40" s="0" t="str">
        <f aca="false">"Fachhochschule Potsdam - Fachbereich Bauingenieurwesen, Fachgebiet Verkehrswesen"</f>
        <v>Fachhochschule Potsdam - Fachbereich Bauingenieurwesen, Fachgebiet Verkehrswesen</v>
      </c>
    </row>
    <row r="41" customFormat="false" ht="15" hidden="false" customHeight="false" outlineLevel="0" collapsed="false">
      <c r="A41" s="0" t="str">
        <f aca="false">"19F1025A"</f>
        <v>19F1025A</v>
      </c>
      <c r="B41" s="0" t="s">
        <v>407</v>
      </c>
      <c r="C41" s="0" t="str">
        <f aca="false">"Fachhochschule der Wirtschaft Nordrhein-Westfalen gGmbH"</f>
        <v>Fachhochschule der Wirtschaft Nordrhein-Westfalen gGmbH</v>
      </c>
    </row>
    <row r="42" customFormat="false" ht="15" hidden="false" customHeight="false" outlineLevel="0" collapsed="false">
      <c r="A42" s="0" t="str">
        <f aca="false">"19F1025B"</f>
        <v>19F1025B</v>
      </c>
      <c r="B42" s="0" t="s">
        <v>407</v>
      </c>
      <c r="C42"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43" customFormat="false" ht="15" hidden="false" customHeight="false" outlineLevel="0" collapsed="false">
      <c r="A43" s="0" t="str">
        <f aca="false">"19F1026A"</f>
        <v>19F1026A</v>
      </c>
      <c r="B43" s="0" t="s">
        <v>408</v>
      </c>
      <c r="C43" s="0" t="str">
        <f aca="false">"COSMO GbR - Inh. Gäbelein, Thomas u. Wagner vom Berg, Benjamin"</f>
        <v>COSMO GbR - Inh. Gäbelein, Thomas u. Wagner vom Berg, Benjamin</v>
      </c>
    </row>
    <row r="44" customFormat="false" ht="15" hidden="false" customHeight="false" outlineLevel="0" collapsed="false">
      <c r="A44" s="0" t="str">
        <f aca="false">"19F1026B"</f>
        <v>19F1026B</v>
      </c>
      <c r="B44" s="0" t="s">
        <v>408</v>
      </c>
      <c r="C44" s="0" t="str">
        <f aca="false">"ecco ecology + communication Unternehmensberatung GmbH"</f>
        <v>ecco ecology + communication Unternehmensberatung GmbH</v>
      </c>
    </row>
    <row r="45" customFormat="false" ht="15" hidden="false" customHeight="false" outlineLevel="0" collapsed="false">
      <c r="A45" s="0" t="str">
        <f aca="false">"19F1027A"</f>
        <v>19F1027A</v>
      </c>
      <c r="B45" s="0" t="s">
        <v>409</v>
      </c>
      <c r="C45" s="0" t="str">
        <f aca="false">"Netzwerk Geoinformation der Metropolregion Rhein-Neckar e.V."</f>
        <v>Netzwerk Geoinformation der Metropolregion Rhein-Neckar e.V.</v>
      </c>
    </row>
    <row r="46" customFormat="false" ht="15" hidden="false" customHeight="false" outlineLevel="0" collapsed="false">
      <c r="A46" s="0" t="str">
        <f aca="false">"19F1027B"</f>
        <v>19F1027B</v>
      </c>
      <c r="B46" s="0" t="s">
        <v>409</v>
      </c>
      <c r="C46" s="0" t="str">
        <f aca="false">"Metropolregion Rhein-Neckar GmbH"</f>
        <v>Metropolregion Rhein-Neckar GmbH</v>
      </c>
    </row>
    <row r="47" customFormat="false" ht="15" hidden="false" customHeight="false" outlineLevel="0" collapsed="false">
      <c r="A47" s="0" t="str">
        <f aca="false">"19F1027C"</f>
        <v>19F1027C</v>
      </c>
      <c r="B47" s="0" t="s">
        <v>409</v>
      </c>
      <c r="C47" s="0" t="str">
        <f aca="false">"Verkehrsverbund Rhein-Neckar GmbH (VRN GmbH)"</f>
        <v>Verkehrsverbund Rhein-Neckar GmbH (VRN GmbH)</v>
      </c>
    </row>
    <row r="48" customFormat="false" ht="15" hidden="false" customHeight="false" outlineLevel="0" collapsed="false">
      <c r="A48" s="0" t="str">
        <f aca="false">"19F1028A"</f>
        <v>19F1028A</v>
      </c>
      <c r="B48" s="0" t="s">
        <v>410</v>
      </c>
      <c r="C48" s="0" t="str">
        <f aca="false">"Stadt Flensburg"</f>
        <v>Stadt Flensburg</v>
      </c>
    </row>
    <row r="49" customFormat="false" ht="15" hidden="false" customHeight="false" outlineLevel="0" collapsed="false">
      <c r="A49" s="0" t="str">
        <f aca="false">"19F1029A"</f>
        <v>19F1029A</v>
      </c>
      <c r="B49" s="0" t="s">
        <v>411</v>
      </c>
      <c r="C49" s="0" t="str">
        <f aca="false">"Frankfurt University of Applied Sciences Fb1: Architektur - Bauingenieurwesen - Geomatik Fachgruppe Neue Mobilität"</f>
        <v>Frankfurt University of Applied Sciences Fb1: Architektur - Bauingenieurwesen - Geomatik Fachgruppe Neue Mobilität</v>
      </c>
    </row>
    <row r="50" customFormat="false" ht="15" hidden="false" customHeight="false" outlineLevel="0" collapsed="false">
      <c r="A50" s="0" t="str">
        <f aca="false">"19F1030A"</f>
        <v>19F1030A</v>
      </c>
      <c r="B50" s="0" t="s">
        <v>412</v>
      </c>
      <c r="C50" s="0" t="str">
        <f aca="false">"Initiative für sicherere Straßen UG (haftungsbeschränkt)"</f>
        <v>Initiative für sicherere Straßen UG (haftungsbeschränkt)</v>
      </c>
    </row>
    <row r="51" customFormat="false" ht="15" hidden="false" customHeight="false" outlineLevel="0" collapsed="false">
      <c r="A51" s="0" t="str">
        <f aca="false">"19F1030B"</f>
        <v>19F1030B</v>
      </c>
      <c r="B51" s="0" t="s">
        <v>412</v>
      </c>
      <c r="C51"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52" customFormat="false" ht="15" hidden="false" customHeight="false" outlineLevel="0" collapsed="false">
      <c r="A52" s="0" t="str">
        <f aca="false">"19F1031A"</f>
        <v>19F1031A</v>
      </c>
      <c r="B52" s="0" t="s">
        <v>413</v>
      </c>
      <c r="C52" s="0" t="str">
        <f aca="false">"mundialis GmbH &amp; Co. KG"</f>
        <v>mundialis GmbH &amp; Co. KG</v>
      </c>
    </row>
    <row r="53" customFormat="false" ht="15" hidden="false" customHeight="false" outlineLevel="0" collapsed="false">
      <c r="A53" s="0" t="str">
        <f aca="false">"19F1031B"</f>
        <v>19F1031B</v>
      </c>
      <c r="B53" s="0" t="s">
        <v>413</v>
      </c>
      <c r="C53" s="0" t="str">
        <f aca="false">"Sopra Steria SE"</f>
        <v>Sopra Steria SE</v>
      </c>
    </row>
    <row r="54" customFormat="false" ht="15" hidden="false" customHeight="false" outlineLevel="0" collapsed="false">
      <c r="A54" s="0" t="str">
        <f aca="false">"19F1032A"</f>
        <v>19F1032A</v>
      </c>
      <c r="B54" s="0" t="s">
        <v>414</v>
      </c>
      <c r="C54" s="0" t="str">
        <f aca="false">"webkid GmbH"</f>
        <v>webkid GmbH</v>
      </c>
    </row>
    <row r="55" customFormat="false" ht="15" hidden="false" customHeight="false" outlineLevel="0" collapsed="false">
      <c r="A55" s="0" t="str">
        <f aca="false">"19F1033A"</f>
        <v>19F1033A</v>
      </c>
      <c r="B55" s="0" t="s">
        <v>415</v>
      </c>
      <c r="C55" s="0" t="str">
        <f aca="false">"Fraunhofer-Institut für Verkehrs- und Infrastruktursysteme (IVI)"</f>
        <v>Fraunhofer-Institut für Verkehrs- und Infrastruktursysteme (IVI)</v>
      </c>
    </row>
    <row r="56" customFormat="false" ht="15" hidden="false" customHeight="false" outlineLevel="0" collapsed="false">
      <c r="A56" s="0" t="str">
        <f aca="false">"19F1034A"</f>
        <v>19F1034A</v>
      </c>
      <c r="B56" s="0" t="s">
        <v>416</v>
      </c>
      <c r="C56" s="0" t="str">
        <f aca="false">"25ways GmbH"</f>
        <v>25ways GmbH</v>
      </c>
    </row>
    <row r="57" customFormat="false" ht="15" hidden="false" customHeight="false" outlineLevel="0" collapsed="false">
      <c r="A57" s="0" t="str">
        <f aca="false">"19F1035A"</f>
        <v>19F1035A</v>
      </c>
      <c r="B57" s="0" t="s">
        <v>417</v>
      </c>
      <c r="C57" s="0" t="str">
        <f aca="false">"Deutsches Zentrum für Luft- und Raumfahrt e.V. - Institut für Methodik der Fernerkundung"</f>
        <v>Deutsches Zentrum für Luft- und Raumfahrt e.V. - Institut für Methodik der Fernerkundung</v>
      </c>
    </row>
    <row r="58" customFormat="false" ht="15" hidden="false" customHeight="false" outlineLevel="0" collapsed="false">
      <c r="A58" s="0" t="str">
        <f aca="false">"19F1036A"</f>
        <v>19F1036A</v>
      </c>
      <c r="B58" s="0" t="s">
        <v>418</v>
      </c>
      <c r="C58" s="0" t="str">
        <f aca="false">"ESRI Deutschland GmbH"</f>
        <v>ESRI Deutschland GmbH</v>
      </c>
    </row>
    <row r="59" customFormat="false" ht="15" hidden="false" customHeight="false" outlineLevel="0" collapsed="false">
      <c r="A59" s="0" t="str">
        <f aca="false">"19F1036B"</f>
        <v>19F1036B</v>
      </c>
      <c r="B59" s="0" t="s">
        <v>418</v>
      </c>
      <c r="C59" s="0" t="str">
        <f aca="false">"RLP AgroScience GmbH"</f>
        <v>RLP AgroScience GmbH</v>
      </c>
    </row>
    <row r="60" customFormat="false" ht="15" hidden="false" customHeight="false" outlineLevel="0" collapsed="false">
      <c r="A60" s="0" t="str">
        <f aca="false">"19F1036C"</f>
        <v>19F1036C</v>
      </c>
      <c r="B60" s="0" t="s">
        <v>418</v>
      </c>
      <c r="C60" s="0" t="str">
        <f aca="false">"AGRAVIS Technik Münsterland-Ems GmbH - Niederlassung Olfen"</f>
        <v>AGRAVIS Technik Münsterland-Ems GmbH - Niederlassung Olfen</v>
      </c>
    </row>
    <row r="61" customFormat="false" ht="15" hidden="false" customHeight="false" outlineLevel="0" collapsed="false">
      <c r="A61" s="0" t="str">
        <f aca="false">"19F1037A"</f>
        <v>19F1037A</v>
      </c>
      <c r="B61" s="0" t="s">
        <v>419</v>
      </c>
      <c r="C61" s="0" t="str">
        <f aca="false">"accu:rate GmbH"</f>
        <v>accu:rate GmbH</v>
      </c>
    </row>
    <row r="62" customFormat="false" ht="15" hidden="false" customHeight="false" outlineLevel="0" collapsed="false">
      <c r="A62" s="0" t="str">
        <f aca="false">"19F1037B"</f>
        <v>19F1037B</v>
      </c>
      <c r="B62" s="0" t="s">
        <v>419</v>
      </c>
      <c r="C62" s="0" t="str">
        <f aca="false">"Technische Universität München - Hochschulreferat 6 - Lehrstuhl für Computergestützte Modellierung und Simulation"</f>
        <v>Technische Universität München - Hochschulreferat 6 - Lehrstuhl für Computergestützte Modellierung und Simulation</v>
      </c>
    </row>
    <row r="63" customFormat="false" ht="15" hidden="false" customHeight="false" outlineLevel="0" collapsed="false">
      <c r="A63" s="0" t="str">
        <f aca="false">"19F1038A"</f>
        <v>19F1038A</v>
      </c>
      <c r="B63" s="0" t="s">
        <v>420</v>
      </c>
      <c r="C63" s="0" t="str">
        <f aca="false">"Dr. Thomas König &amp; Partner, Fernerkundung GbR"</f>
        <v>Dr. Thomas König &amp; Partner, Fernerkundung GbR</v>
      </c>
    </row>
    <row r="64" customFormat="false" ht="15" hidden="false" customHeight="false" outlineLevel="0" collapsed="false">
      <c r="A64" s="0" t="str">
        <f aca="false">"19F1038B"</f>
        <v>19F1038B</v>
      </c>
      <c r="B64" s="0" t="s">
        <v>420</v>
      </c>
      <c r="C64" s="0" t="str">
        <f aca="false">"Deutsches Zentrum für Luft- und Raumfahrt e.V. - Institut für Methodik der Fernerkundung"</f>
        <v>Deutsches Zentrum für Luft- und Raumfahrt e.V. - Institut für Methodik der Fernerkundung</v>
      </c>
    </row>
    <row r="65" customFormat="false" ht="15" hidden="false" customHeight="false" outlineLevel="0" collapsed="false">
      <c r="A65" s="0" t="str">
        <f aca="false">"19F1039A"</f>
        <v>19F1039A</v>
      </c>
      <c r="B65" s="0" t="s">
        <v>136</v>
      </c>
      <c r="C65" s="0" t="str">
        <f aca="false">"FixMyBerlin Boris Hekele &amp; Heiko Rintelen GbR"</f>
        <v>FixMyBerlin Boris Hekele &amp; Heiko Rintelen GbR</v>
      </c>
    </row>
    <row r="66" customFormat="false" ht="15" hidden="false" customHeight="false" outlineLevel="0" collapsed="false">
      <c r="A66" s="0" t="str">
        <f aca="false">"19F1040A"</f>
        <v>19F1040A</v>
      </c>
      <c r="B66" s="0" t="s">
        <v>421</v>
      </c>
      <c r="C66" s="0" t="str">
        <f aca="false">"Zolitron Technology GmbH"</f>
        <v>Zolitron Technology GmbH</v>
      </c>
    </row>
    <row r="67" customFormat="false" ht="15" hidden="false" customHeight="false" outlineLevel="0" collapsed="false">
      <c r="A67" s="0" t="str">
        <f aca="false">"19F1041A"</f>
        <v>19F1041A</v>
      </c>
      <c r="B67" s="0" t="s">
        <v>422</v>
      </c>
      <c r="C67" s="0" t="str">
        <f aca="false">"kirsch konkret e.K."</f>
        <v>kirsch konkret e.K.</v>
      </c>
    </row>
    <row r="68" customFormat="false" ht="15" hidden="false" customHeight="false" outlineLevel="0" collapsed="false">
      <c r="A68" s="0" t="str">
        <f aca="false">"19F1041B"</f>
        <v>19F1041B</v>
      </c>
      <c r="B68" s="0" t="s">
        <v>422</v>
      </c>
      <c r="C68" s="0" t="str">
        <f aca="false">"GVP Geppert Vision and Process GmbH"</f>
        <v>GVP Geppert Vision and Process GmbH</v>
      </c>
    </row>
    <row r="69" customFormat="false" ht="15" hidden="false" customHeight="false" outlineLevel="0" collapsed="false">
      <c r="A69" s="0" t="str">
        <f aca="false">"19F1041C"</f>
        <v>19F1041C</v>
      </c>
      <c r="B69" s="0" t="s">
        <v>422</v>
      </c>
      <c r="C69" s="0" t="str">
        <f aca="false">"Codeheroes GmbH"</f>
        <v>Codeheroes GmbH</v>
      </c>
    </row>
    <row r="70" customFormat="false" ht="15" hidden="false" customHeight="false" outlineLevel="0" collapsed="false">
      <c r="A70" s="0" t="str">
        <f aca="false">"19F1042A"</f>
        <v>19F1042A</v>
      </c>
      <c r="B70" s="0" t="s">
        <v>423</v>
      </c>
      <c r="C70" s="0" t="str">
        <f aca="false">"Hochschule Ostwestfalen-Lippe - Standort Detmold - Fachbereich Architektur und Innenarchitektur"</f>
        <v>Hochschule Ostwestfalen-Lippe - Standort Detmold - Fachbereich Architektur und Innenarchitektur</v>
      </c>
    </row>
    <row r="71" customFormat="false" ht="15" hidden="false" customHeight="false" outlineLevel="0" collapsed="false">
      <c r="A71" s="0" t="str">
        <f aca="false">"19F1043A"</f>
        <v>19F1043A</v>
      </c>
      <c r="B71" s="0" t="s">
        <v>424</v>
      </c>
      <c r="C71" s="0" t="str">
        <f aca="false">"Fraunhofer-Gesellschaft zur Förderung der angewandten Forschung e.V. - Fraunhofer-Center für Maritime Logistik und Dienstleistungen - Projektgruppe des IML"</f>
        <v>Fraunhofer-Gesellschaft zur Förderung der angewandten Forschung e.V. - Fraunhofer-Center für Maritime Logistik und Dienstleistungen - Projektgruppe des IML</v>
      </c>
    </row>
    <row r="72" customFormat="false" ht="15" hidden="false" customHeight="false" outlineLevel="0" collapsed="false">
      <c r="A72" s="0" t="str">
        <f aca="false">"19F1044A"</f>
        <v>19F1044A</v>
      </c>
      <c r="B72" s="0" t="s">
        <v>425</v>
      </c>
      <c r="C72" s="0" t="str">
        <f aca="false">"DTV-Verkehrsconsult GmbH"</f>
        <v>DTV-Verkehrsconsult GmbH</v>
      </c>
    </row>
    <row r="73" customFormat="false" ht="15" hidden="false" customHeight="false" outlineLevel="0" collapsed="false">
      <c r="A73" s="0" t="str">
        <f aca="false">"19F1045A"</f>
        <v>19F1045A</v>
      </c>
      <c r="B73" s="0" t="s">
        <v>426</v>
      </c>
      <c r="C73" s="0" t="str">
        <f aca="false">"Cargonexx GmbH"</f>
        <v>Cargonexx GmbH</v>
      </c>
    </row>
    <row r="74" customFormat="false" ht="15" hidden="false" customHeight="false" outlineLevel="0" collapsed="false">
      <c r="A74" s="0" t="str">
        <f aca="false">"19F1046A"</f>
        <v>19F1046A</v>
      </c>
      <c r="B74" s="0" t="s">
        <v>427</v>
      </c>
      <c r="C74" s="0" t="str">
        <f aca="false">"Deutsches Zentrum für Luft- und Raumfahrt e.V. - Institut für Methodik der Fernerkundung"</f>
        <v>Deutsches Zentrum für Luft- und Raumfahrt e.V. - Institut für Methodik der Fernerkundung</v>
      </c>
    </row>
    <row r="75" customFormat="false" ht="15" hidden="false" customHeight="false" outlineLevel="0" collapsed="false">
      <c r="A75" s="0" t="str">
        <f aca="false">"19F1047A"</f>
        <v>19F1047A</v>
      </c>
      <c r="B75" s="0" t="s">
        <v>428</v>
      </c>
      <c r="C75" s="0" t="str">
        <f aca="false">"Viscan Solutions GmbH"</f>
        <v>Viscan Solutions GmbH</v>
      </c>
    </row>
    <row r="76" customFormat="false" ht="15" hidden="false" customHeight="false" outlineLevel="0" collapsed="false">
      <c r="A76" s="0" t="str">
        <f aca="false">"19F1047B"</f>
        <v>19F1047B</v>
      </c>
      <c r="B76" s="0" t="s">
        <v>428</v>
      </c>
      <c r="C76" s="0" t="str">
        <f aca="false">"Hochschule Albstadt-Sigmaringen - KEIM Institut"</f>
        <v>Hochschule Albstadt-Sigmaringen - KEIM Institut</v>
      </c>
    </row>
    <row r="77" customFormat="false" ht="15" hidden="false" customHeight="false" outlineLevel="0" collapsed="false">
      <c r="A77" s="0" t="str">
        <f aca="false">"19F1048A"</f>
        <v>19F1048A</v>
      </c>
      <c r="B77" s="0" t="s">
        <v>429</v>
      </c>
      <c r="C77" s="0" t="str">
        <f aca="false">"Bottled Software GmbH"</f>
        <v>Bottled Software GmbH</v>
      </c>
    </row>
    <row r="78" customFormat="false" ht="15" hidden="false" customHeight="false" outlineLevel="0" collapsed="false">
      <c r="A78" s="0" t="str">
        <f aca="false">"19F1049A"</f>
        <v>19F1049A</v>
      </c>
      <c r="B78" s="0" t="s">
        <v>430</v>
      </c>
      <c r="C78" s="0" t="str">
        <f aca="false">"Telefónica Germany NEXT GmbH"</f>
        <v>Telefónica Germany NEXT GmbH</v>
      </c>
    </row>
    <row r="79" customFormat="false" ht="15" hidden="false" customHeight="false" outlineLevel="0" collapsed="false">
      <c r="A79" s="0" t="str">
        <f aca="false">"19F1050A"</f>
        <v>19F1050A</v>
      </c>
      <c r="B79" s="0" t="s">
        <v>431</v>
      </c>
      <c r="C79" s="0" t="str">
        <f aca="false">"HafenCity Universität Hamburg"</f>
        <v>HafenCity Universität Hamburg</v>
      </c>
    </row>
    <row r="80" customFormat="false" ht="15" hidden="false" customHeight="false" outlineLevel="0" collapsed="false">
      <c r="A80" s="0" t="str">
        <f aca="false">"19F1051A"</f>
        <v>19F1051A</v>
      </c>
      <c r="B80" s="0" t="s">
        <v>432</v>
      </c>
      <c r="C80" s="0" t="str">
        <f aca="false">"AdaptVis GmbH"</f>
        <v>AdaptVis GmbH</v>
      </c>
    </row>
    <row r="81" customFormat="false" ht="15" hidden="false" customHeight="false" outlineLevel="0" collapsed="false">
      <c r="A81" s="0" t="str">
        <f aca="false">"19F1051B"</f>
        <v>19F1051B</v>
      </c>
      <c r="B81" s="0" t="s">
        <v>432</v>
      </c>
      <c r="C81" s="0" t="str">
        <f aca="false">"Deutsches Klimarechenzentrum GmbH"</f>
        <v>Deutsches Klimarechenzentrum GmbH</v>
      </c>
    </row>
    <row r="82" customFormat="false" ht="15" hidden="false" customHeight="false" outlineLevel="0" collapsed="false">
      <c r="A82" s="0" t="s">
        <v>433</v>
      </c>
      <c r="B82" s="0" t="s">
        <v>434</v>
      </c>
      <c r="C82" s="0" t="s">
        <v>435</v>
      </c>
    </row>
    <row r="83" customFormat="false" ht="15" hidden="false" customHeight="false" outlineLevel="0" collapsed="false">
      <c r="A83" s="0" t="s">
        <v>436</v>
      </c>
      <c r="B83" s="0" t="s">
        <v>434</v>
      </c>
      <c r="C83" s="0" t="s">
        <v>437</v>
      </c>
    </row>
    <row r="84" customFormat="false" ht="15" hidden="false" customHeight="false" outlineLevel="0" collapsed="false">
      <c r="A84" s="0" t="str">
        <f aca="false">"19F1054A"</f>
        <v>19F1054A</v>
      </c>
      <c r="B84" s="0" t="s">
        <v>438</v>
      </c>
      <c r="C84" s="0" t="str">
        <f aca="false">"Füllner &amp; Partner GmbH"</f>
        <v>Füllner &amp; Partner GmbH</v>
      </c>
    </row>
    <row r="85" customFormat="false" ht="15" hidden="false" customHeight="false" outlineLevel="0" collapsed="false">
      <c r="A85" s="0" t="s">
        <v>439</v>
      </c>
      <c r="B85" s="0" t="s">
        <v>440</v>
      </c>
      <c r="C85" s="0" t="s">
        <v>441</v>
      </c>
    </row>
    <row r="86" customFormat="false" ht="15" hidden="false" customHeight="false" outlineLevel="0" collapsed="false">
      <c r="A86" s="0" t="s">
        <v>442</v>
      </c>
      <c r="B86" s="0" t="s">
        <v>443</v>
      </c>
      <c r="C86" s="0" t="s">
        <v>444</v>
      </c>
    </row>
    <row r="87" customFormat="false" ht="15" hidden="false" customHeight="false" outlineLevel="0" collapsed="false">
      <c r="A87" s="0" t="s">
        <v>445</v>
      </c>
      <c r="B87" s="0" t="s">
        <v>443</v>
      </c>
      <c r="C87" s="0" t="s">
        <v>446</v>
      </c>
    </row>
    <row r="88" customFormat="false" ht="15" hidden="false" customHeight="false" outlineLevel="0" collapsed="false">
      <c r="A88" s="0" t="s">
        <v>447</v>
      </c>
      <c r="B88" s="0" t="s">
        <v>448</v>
      </c>
      <c r="C88" s="0" t="s">
        <v>449</v>
      </c>
    </row>
    <row r="89" customFormat="false" ht="15" hidden="false" customHeight="false" outlineLevel="0" collapsed="false">
      <c r="A89" s="0" t="s">
        <v>450</v>
      </c>
      <c r="B89" s="0" t="s">
        <v>448</v>
      </c>
      <c r="C89" s="0" t="s">
        <v>451</v>
      </c>
    </row>
    <row r="90" customFormat="false" ht="15" hidden="false" customHeight="false" outlineLevel="0" collapsed="false">
      <c r="A90" s="0" t="s">
        <v>452</v>
      </c>
      <c r="B90" s="0" t="s">
        <v>448</v>
      </c>
      <c r="C90" s="0" t="s">
        <v>453</v>
      </c>
    </row>
    <row r="91" customFormat="false" ht="15" hidden="false" customHeight="false" outlineLevel="0" collapsed="false">
      <c r="A91" s="0" t="str">
        <f aca="false">"19F2001A"</f>
        <v>19F2001A</v>
      </c>
      <c r="B91" s="0" t="s">
        <v>454</v>
      </c>
      <c r="C91" s="0" t="str">
        <f aca="false">"Hochschule Fresenius gemeinnützige GmbH - Fachbereich Chemie und Biologie und Fachbereich Gesundheit &amp; Soziales"</f>
        <v>Hochschule Fresenius gemeinnützige GmbH - Fachbereich Chemie und Biologie und Fachbereich Gesundheit &amp; Soziales</v>
      </c>
    </row>
    <row r="92" customFormat="false" ht="15" hidden="false" customHeight="false" outlineLevel="0" collapsed="false">
      <c r="A92" s="0" t="str">
        <f aca="false">"19F2001B"</f>
        <v>19F2001B</v>
      </c>
      <c r="B92" s="0" t="s">
        <v>454</v>
      </c>
      <c r="C92" s="0" t="str">
        <f aca="false">"Technische Universität Darmstadt - Fachbereich Informatik"</f>
        <v>Technische Universität Darmstadt - Fachbereich Informatik</v>
      </c>
    </row>
    <row r="93" customFormat="false" ht="15" hidden="false" customHeight="false" outlineLevel="0" collapsed="false">
      <c r="A93" s="0" t="str">
        <f aca="false">"19F2001C"</f>
        <v>19F2001C</v>
      </c>
      <c r="B93" s="0" t="s">
        <v>454</v>
      </c>
      <c r="C93" s="0" t="str">
        <f aca="false">"DB Systel GmbH"</f>
        <v>DB Systel GmbH</v>
      </c>
    </row>
    <row r="94" customFormat="false" ht="15" hidden="false" customHeight="false" outlineLevel="0" collapsed="false">
      <c r="A94" s="0" t="str">
        <f aca="false">"19F2002A"</f>
        <v>19F2002A</v>
      </c>
      <c r="B94" s="0" t="s">
        <v>455</v>
      </c>
      <c r="C94" s="0" t="str">
        <f aca="false">"Bauhaus-Universität Weimar - Fakultät Bauingenieurwesen - Professur Verkehrssystemplanung"</f>
        <v>Bauhaus-Universität Weimar - Fakultät Bauingenieurwesen - Professur Verkehrssystemplanung</v>
      </c>
    </row>
    <row r="95" customFormat="false" ht="15" hidden="false" customHeight="false" outlineLevel="0" collapsed="false">
      <c r="A95" s="0" t="str">
        <f aca="false">"19F2002B"</f>
        <v>19F2002B</v>
      </c>
      <c r="B95" s="0" t="s">
        <v>455</v>
      </c>
      <c r="C95" s="0" t="str">
        <f aca="false">"Landeshauptstadt Erfurt - Dezernat 06 Bau und Verkehr - Tiefbau und Verkehrsamt - Abt. Verkehr"</f>
        <v>Landeshauptstadt Erfurt - Dezernat 06 Bau und Verkehr - Tiefbau und Verkehrsamt - Abt. Verkehr</v>
      </c>
    </row>
    <row r="96" customFormat="false" ht="15" hidden="false" customHeight="false" outlineLevel="0" collapsed="false">
      <c r="A96" s="0" t="str">
        <f aca="false">"19F2002C"</f>
        <v>19F2002C</v>
      </c>
      <c r="B96" s="0" t="s">
        <v>455</v>
      </c>
      <c r="C96" s="0" t="str">
        <f aca="false">"pwp - systems GmbH - Niederlassung Halle (Saale)"</f>
        <v>pwp - systems GmbH - Niederlassung Halle (Saale)</v>
      </c>
    </row>
    <row r="97" customFormat="false" ht="15" hidden="false" customHeight="false" outlineLevel="0" collapsed="false">
      <c r="A97" s="0" t="str">
        <f aca="false">"19F2003A"</f>
        <v>19F2003A</v>
      </c>
      <c r="B97" s="0" t="s">
        <v>456</v>
      </c>
      <c r="C97" s="0" t="str">
        <f aca="false">"Karlsruher Institut für Technologie (KIT) - Fakultät für Informatik - Institut für Telematik - Lehrstuhl für Pervasive Computing Systems"</f>
        <v>Karlsruher Institut für Technologie (KIT) - Fakultät für Informatik - Institut für Telematik - Lehrstuhl für Pervasive Computing Systems</v>
      </c>
    </row>
    <row r="98" customFormat="false" ht="15" hidden="false" customHeight="false" outlineLevel="0" collapsed="false">
      <c r="A98" s="0" t="str">
        <f aca="false">"19F2003B"</f>
        <v>19F2003B</v>
      </c>
      <c r="B98" s="0" t="s">
        <v>456</v>
      </c>
      <c r="C98" s="0" t="str">
        <f aca="false">"Sondervermögen Großforschung beim Karlsruher Institut für Technologie (KIT) - Institut für Meteorologie und Klimaforschung - Atmosphärische Umweltforschung (IMK-IFU)"</f>
        <v>Sondervermögen Großforschung beim Karlsruher Institut für Technologie (KIT) - Institut für Meteorologie und Klimaforschung - Atmosphärische Umweltforschung (IMK-IFU)</v>
      </c>
    </row>
    <row r="99" customFormat="false" ht="15" hidden="false" customHeight="false" outlineLevel="0" collapsed="false">
      <c r="A99" s="0" t="str">
        <f aca="false">"19F2003C"</f>
        <v>19F2003C</v>
      </c>
      <c r="B99" s="0" t="s">
        <v>456</v>
      </c>
      <c r="C99" s="0" t="str">
        <f aca="false">"GRIMM Aerosol Technik Ainring GmbH &amp; Co. KG"</f>
        <v>GRIMM Aerosol Technik Ainring GmbH &amp; Co. KG</v>
      </c>
    </row>
    <row r="100" customFormat="false" ht="15" hidden="false" customHeight="false" outlineLevel="0" collapsed="false">
      <c r="A100" s="0" t="str">
        <f aca="false">"19F2003D"</f>
        <v>19F2003D</v>
      </c>
      <c r="B100" s="0" t="s">
        <v>456</v>
      </c>
      <c r="C100" s="0" t="str">
        <f aca="false">"Aerosol Akademie e.V."</f>
        <v>Aerosol Akademie e.V.</v>
      </c>
    </row>
    <row r="101" customFormat="false" ht="15" hidden="false" customHeight="false" outlineLevel="0" collapsed="false">
      <c r="A101" s="0" t="str">
        <f aca="false">"19F2003E"</f>
        <v>19F2003E</v>
      </c>
      <c r="B101" s="0" t="s">
        <v>456</v>
      </c>
      <c r="C101" s="0" t="str">
        <f aca="false">"Helmholtz Zentrum München Deutsches Forschungszentrum für Gesundheit und Umwelt (GmbH) - Institut für Epidemiologie II"</f>
        <v>Helmholtz Zentrum München Deutsches Forschungszentrum für Gesundheit und Umwelt (GmbH) - Institut für Epidemiologie II</v>
      </c>
    </row>
    <row r="102" customFormat="false" ht="15" hidden="false" customHeight="false" outlineLevel="0" collapsed="false">
      <c r="A102" s="0" t="str">
        <f aca="false">"19F2003F"</f>
        <v>19F2003F</v>
      </c>
      <c r="B102" s="0" t="s">
        <v>456</v>
      </c>
      <c r="C102" s="0" t="str">
        <f aca="false">"Universität Augsburg - Fakultät für Angewandte Informatik - Institut für Geographie - Lehrstuhl Physische Geographie und Quantitative Methoden"</f>
        <v>Universität Augsburg - Fakultät für Angewandte Informatik - Institut für Geographie - Lehrstuhl Physische Geographie und Quantitative Methoden</v>
      </c>
    </row>
    <row r="103" customFormat="false" ht="15" hidden="false" customHeight="false" outlineLevel="0" collapsed="false">
      <c r="A103" s="0" t="str">
        <f aca="false">"19F2004A"</f>
        <v>19F2004A</v>
      </c>
      <c r="B103" s="0" t="s">
        <v>457</v>
      </c>
      <c r="C103" s="0" t="str">
        <f aca="false">"Bundesanstalt für Wasserbau"</f>
        <v>Bundesanstalt für Wasserbau</v>
      </c>
    </row>
    <row r="104" customFormat="false" ht="15" hidden="false" customHeight="false" outlineLevel="0" collapsed="false">
      <c r="A104" s="0" t="str">
        <f aca="false">"19F2004B"</f>
        <v>19F2004B</v>
      </c>
      <c r="B104" s="0" t="s">
        <v>457</v>
      </c>
      <c r="C104" s="0" t="str">
        <f aca="false">"Technische Universität Hamburg - Bauwesen - Institut für Wasserbau (B-10)"</f>
        <v>Technische Universität Hamburg - Bauwesen - Institut für Wasserbau (B-10)</v>
      </c>
    </row>
    <row r="105" customFormat="false" ht="15" hidden="false" customHeight="false" outlineLevel="0" collapsed="false">
      <c r="A105" s="0" t="str">
        <f aca="false">"19F2004C"</f>
        <v>19F2004C</v>
      </c>
      <c r="B105" s="0" t="s">
        <v>457</v>
      </c>
      <c r="C105" s="0" t="str">
        <f aca="false">"smile consult GmbH"</f>
        <v>smile consult GmbH</v>
      </c>
    </row>
    <row r="106" customFormat="false" ht="15" hidden="false" customHeight="false" outlineLevel="0" collapsed="false">
      <c r="A106" s="0" t="str">
        <f aca="false">"19F2004D"</f>
        <v>19F2004D</v>
      </c>
      <c r="B106" s="0" t="s">
        <v>457</v>
      </c>
      <c r="C106" s="0" t="str">
        <f aca="false">"Küste und Raum - Ahlhorn &amp; Meyerdirks GbR"</f>
        <v>Küste und Raum - Ahlhorn &amp; Meyerdirks GbR</v>
      </c>
    </row>
    <row r="107" customFormat="false" ht="15" hidden="false" customHeight="false" outlineLevel="0" collapsed="false">
      <c r="A107" s="0" t="str">
        <f aca="false">"19F2005A"</f>
        <v>19F2005A</v>
      </c>
      <c r="B107" s="0" t="s">
        <v>458</v>
      </c>
      <c r="C107" s="0" t="str">
        <f aca="false">"TraffGo Road GmbH"</f>
        <v>TraffGo Road GmbH</v>
      </c>
    </row>
    <row r="108" customFormat="false" ht="15" hidden="false" customHeight="false" outlineLevel="0" collapsed="false">
      <c r="A108" s="0" t="str">
        <f aca="false">"19F2005B"</f>
        <v>19F2005B</v>
      </c>
      <c r="B108" s="0" t="s">
        <v>458</v>
      </c>
      <c r="C108" s="0" t="str">
        <f aca="false">"INRIX Europe GmbH"</f>
        <v>INRIX Europe GmbH</v>
      </c>
    </row>
    <row r="109" customFormat="false" ht="15" hidden="false" customHeight="false" outlineLevel="0" collapsed="false">
      <c r="A109" s="0" t="str">
        <f aca="false">"19F2005C"</f>
        <v>19F2005C</v>
      </c>
      <c r="B109" s="0" t="s">
        <v>458</v>
      </c>
      <c r="C109" s="0" t="str">
        <f aca="false">"Bundesanstalt für Straßenwesen (BASt) - Referat V1 - Straßenentwurf, Verkehrsablauf, Verkehrsregelung"</f>
        <v>Bundesanstalt für Straßenwesen (BASt) - Referat V1 - Straßenentwurf, Verkehrsablauf, Verkehrsregelung</v>
      </c>
    </row>
    <row r="110" customFormat="false" ht="15" hidden="false" customHeight="false" outlineLevel="0" collapsed="false">
      <c r="A110" s="0" t="str">
        <f aca="false">"19F2006A"</f>
        <v>19F2006A</v>
      </c>
      <c r="B110" s="0" t="s">
        <v>459</v>
      </c>
      <c r="C110" s="0" t="str">
        <f aca="false">"unu GmbH"</f>
        <v>unu GmbH</v>
      </c>
    </row>
    <row r="111" customFormat="false" ht="15" hidden="false" customHeight="false" outlineLevel="0" collapsed="false">
      <c r="A111" s="0" t="str">
        <f aca="false">"19F2007A"</f>
        <v>19F2007A</v>
      </c>
      <c r="B111" s="0" t="s">
        <v>460</v>
      </c>
      <c r="C111" s="0" t="str">
        <f aca="false">"Universität Rostock - Agrar- und Umweltwissenschaftliche Fakultät - Institut für Management ländlicher Räume (MLR) - Professur für Geodäsie und Geoinformatik"</f>
        <v>Universität Rostock - Agrar- und Umweltwissenschaftliche Fakultät - Institut für Management ländlicher Räume (MLR) - Professur für Geodäsie und Geoinformatik</v>
      </c>
    </row>
    <row r="112" customFormat="false" ht="15" hidden="false" customHeight="false" outlineLevel="0" collapsed="false">
      <c r="A112" s="0" t="str">
        <f aca="false">"19F2007B"</f>
        <v>19F2007B</v>
      </c>
      <c r="B112" s="0" t="s">
        <v>460</v>
      </c>
      <c r="C112" s="0" t="str">
        <f aca="false">"Leibniz-Institut für ökologische Raumentwicklung e.V."</f>
        <v>Leibniz-Institut für ökologische Raumentwicklung e.V.</v>
      </c>
    </row>
    <row r="113" customFormat="false" ht="15" hidden="false" customHeight="false" outlineLevel="0" collapsed="false">
      <c r="A113" s="0" t="str">
        <f aca="false">"19F2007C"</f>
        <v>19F2007C</v>
      </c>
      <c r="B113" s="0" t="s">
        <v>460</v>
      </c>
      <c r="C113" s="0" t="str">
        <f aca="false">"Bundesamt für Kartographie und Geodäsie (BKG)"</f>
        <v>Bundesamt für Kartographie und Geodäsie (BKG)</v>
      </c>
    </row>
    <row r="114" customFormat="false" ht="15" hidden="false" customHeight="false" outlineLevel="0" collapsed="false">
      <c r="A114" s="0" t="str">
        <f aca="false">"19F2007D"</f>
        <v>19F2007D</v>
      </c>
      <c r="B114" s="0" t="s">
        <v>460</v>
      </c>
      <c r="C114" s="0" t="str">
        <f aca="false">"DBFZ Deutsches Biomasseforschungszentrum gemeinnützige GmbH"</f>
        <v>DBFZ Deutsches Biomasseforschungszentrum gemeinnützige GmbH</v>
      </c>
    </row>
    <row r="115" customFormat="false" ht="15" hidden="false" customHeight="false" outlineLevel="0" collapsed="false">
      <c r="A115" s="0" t="str">
        <f aca="false">"19F2008A"</f>
        <v>19F2008A</v>
      </c>
      <c r="B115" s="0" t="s">
        <v>461</v>
      </c>
      <c r="C115" s="0" t="str">
        <f aca="false">"Fraunhofer-Institut für Verkehrs- und Infrastruktursysteme (IVI)"</f>
        <v>Fraunhofer-Institut für Verkehrs- und Infrastruktursysteme (IVI)</v>
      </c>
    </row>
    <row r="116" customFormat="false" ht="15" hidden="false" customHeight="false" outlineLevel="0" collapsed="false">
      <c r="A116" s="0" t="str">
        <f aca="false">"19F2009A"</f>
        <v>19F2009A</v>
      </c>
      <c r="B116" s="0" t="s">
        <v>462</v>
      </c>
      <c r="C116" s="0" t="str">
        <f aca="false">"Schlothauer &amp; Wauer Ingenieurgesellschaft für Straßenverkehr mbH - Niederlassung München"</f>
        <v>Schlothauer &amp; Wauer Ingenieurgesellschaft für Straßenverkehr mbH - Niederlassung München</v>
      </c>
    </row>
    <row r="117" customFormat="false" ht="15" hidden="false" customHeight="false" outlineLevel="0" collapsed="false">
      <c r="A117" s="0" t="str">
        <f aca="false">"19F2009B"</f>
        <v>19F2009B</v>
      </c>
      <c r="B117" s="0" t="s">
        <v>462</v>
      </c>
      <c r="C117" s="0" t="str">
        <f aca="false">"Technische Universität Carolo-Wilhelmina zu Braunschweig - Institut für Verkehr und Stadtbauwesen"</f>
        <v>Technische Universität Carolo-Wilhelmina zu Braunschweig - Institut für Verkehr und Stadtbauwesen</v>
      </c>
    </row>
    <row r="118" customFormat="false" ht="15" hidden="false" customHeight="false" outlineLevel="0" collapsed="false">
      <c r="A118" s="0" t="str">
        <f aca="false">"19F2010A"</f>
        <v>19F2010A</v>
      </c>
      <c r="B118" s="0" t="s">
        <v>463</v>
      </c>
      <c r="C118" s="0" t="str">
        <f aca="false">"DB Systel GmbH - Niederlassung Berlin"</f>
        <v>DB Systel GmbH - Niederlassung Berlin</v>
      </c>
    </row>
    <row r="119" customFormat="false" ht="15" hidden="false" customHeight="false" outlineLevel="0" collapsed="false">
      <c r="A119" s="0" t="str">
        <f aca="false">"19F2010B"</f>
        <v>19F2010B</v>
      </c>
      <c r="B119" s="0" t="s">
        <v>463</v>
      </c>
      <c r="C119" s="0" t="str">
        <f aca="false">"Siemens Aktiengesellschaft - Abt. MO MM R&amp;D"</f>
        <v>Siemens Aktiengesellschaft - Abt. MO MM R&amp;D</v>
      </c>
    </row>
    <row r="120" customFormat="false" ht="15" hidden="false" customHeight="false" outlineLevel="0" collapsed="false">
      <c r="A120" s="0" t="str">
        <f aca="false">"19F2010C"</f>
        <v>19F2010C</v>
      </c>
      <c r="B120" s="0" t="s">
        <v>463</v>
      </c>
      <c r="C120" s="0" t="str">
        <f aca="false">"Hasso-Plattner-Institut für Digital Engineering gGmbH"</f>
        <v>Hasso-Plattner-Institut für Digital Engineering gGmbH</v>
      </c>
    </row>
    <row r="121" customFormat="false" ht="15" hidden="false" customHeight="false" outlineLevel="0" collapsed="false">
      <c r="A121" s="0" t="str">
        <f aca="false">"19F2010D"</f>
        <v>19F2010D</v>
      </c>
      <c r="B121" s="0" t="s">
        <v>463</v>
      </c>
      <c r="C121" s="0" t="str">
        <f aca="false">"Deutsches Zentrum für Luft- und Raumfahrt e.V. - Standort Braunschweig - Institut für Verkehrssystemtechnik"</f>
        <v>Deutsches Zentrum für Luft- und Raumfahrt e.V. - Standort Braunschweig - Institut für Verkehrssystemtechnik</v>
      </c>
    </row>
    <row r="122" customFormat="false" ht="15" hidden="false" customHeight="false" outlineLevel="0" collapsed="false">
      <c r="A122" s="0" t="str">
        <f aca="false">"19F2010E"</f>
        <v>19F2010E</v>
      </c>
      <c r="B122" s="0" t="s">
        <v>463</v>
      </c>
      <c r="C122" s="0" t="str">
        <f aca="false">"DRALLE Systementwicklungen, Martin Dralle"</f>
        <v>DRALLE Systementwicklungen, Martin Dralle</v>
      </c>
    </row>
    <row r="123" customFormat="false" ht="15" hidden="false" customHeight="false" outlineLevel="0" collapsed="false">
      <c r="A123" s="0" t="str">
        <f aca="false">"19F2011A"</f>
        <v>19F2011A</v>
      </c>
      <c r="B123" s="0" t="s">
        <v>464</v>
      </c>
      <c r="C123" s="0" t="str">
        <f aca="false">"Technische Universität Dresden - Fakultät Verkehrswissenschaften Friedrich List - Institut für Verkehrsplanung und Straßenverkehr - Lehrstuhl Verkehrsökologie"</f>
        <v>Technische Universität Dresden - Fakultät Verkehrswissenschaften Friedrich List - Institut für Verkehrsplanung und Straßenverkehr - Lehrstuhl Verkehrsökologie</v>
      </c>
    </row>
    <row r="124" customFormat="false" ht="15" hidden="false" customHeight="false" outlineLevel="0" collapsed="false">
      <c r="A124" s="0" t="str">
        <f aca="false">"19F2011B"</f>
        <v>19F2011B</v>
      </c>
      <c r="B124" s="0" t="s">
        <v>464</v>
      </c>
      <c r="C124" s="0" t="str">
        <f aca="false">"Klima-Bündnis der europäischen Städte mit indigenen Völkern der Regenwälder / Alianza del Clima e.V."</f>
        <v>Klima-Bündnis der europäischen Städte mit indigenen Völkern der Regenwälder / Alianza del Clima e.V.</v>
      </c>
    </row>
    <row r="125" customFormat="false" ht="15" hidden="false" customHeight="false" outlineLevel="0" collapsed="false">
      <c r="A125" s="0" t="str">
        <f aca="false">"19F2012A"</f>
        <v>19F2012A</v>
      </c>
      <c r="B125" s="0" t="s">
        <v>465</v>
      </c>
      <c r="C125" s="0" t="str">
        <f aca="false">"Fraunhofer-Institut für Arbeitswirtschaft und Organisation (IAO)"</f>
        <v>Fraunhofer-Institut für Arbeitswirtschaft und Organisation (IAO)</v>
      </c>
    </row>
    <row r="126" customFormat="false" ht="15" hidden="false" customHeight="false" outlineLevel="0" collapsed="false">
      <c r="A126" s="0" t="str">
        <f aca="false">"19F2012B"</f>
        <v>19F2012B</v>
      </c>
      <c r="B126" s="0" t="s">
        <v>465</v>
      </c>
      <c r="C126" s="0" t="str">
        <f aca="false">"evopark GmbH"</f>
        <v>evopark GmbH</v>
      </c>
    </row>
    <row r="127" customFormat="false" ht="15" hidden="false" customHeight="false" outlineLevel="0" collapsed="false">
      <c r="A127" s="0" t="str">
        <f aca="false">"19F2012C"</f>
        <v>19F2012C</v>
      </c>
      <c r="B127" s="0" t="s">
        <v>465</v>
      </c>
      <c r="C127" s="0" t="str">
        <f aca="false">"veloCARRIER GmbH"</f>
        <v>veloCARRIER GmbH</v>
      </c>
    </row>
    <row r="128" customFormat="false" ht="15" hidden="false" customHeight="false" outlineLevel="0" collapsed="false">
      <c r="A128" s="0" t="str">
        <f aca="false">"19F2013A"</f>
        <v>19F2013A</v>
      </c>
      <c r="B128" s="0" t="s">
        <v>466</v>
      </c>
      <c r="C128" s="0" t="str">
        <f aca="false">"Deutscher Wetterdienst (DWD)"</f>
        <v>Deutscher Wetterdienst (DWD)</v>
      </c>
    </row>
    <row r="129" customFormat="false" ht="15" hidden="false" customHeight="false" outlineLevel="0" collapsed="false">
      <c r="A129" s="0" t="str">
        <f aca="false">"19F2014A"</f>
        <v>19F2014A</v>
      </c>
      <c r="B129" s="0" t="s">
        <v>467</v>
      </c>
      <c r="C129" s="0" t="str">
        <f aca="false">"THD - Technische Hochschule Deggendorf - Technologie Campus Freyung - Institut für angewandte Informatik"</f>
        <v>THD - Technische Hochschule Deggendorf - Technologie Campus Freyung - Institut für angewandte Informatik</v>
      </c>
    </row>
    <row r="130" customFormat="false" ht="15" hidden="false" customHeight="false" outlineLevel="0" collapsed="false">
      <c r="A130" s="0" t="str">
        <f aca="false">"19F2014B"</f>
        <v>19F2014B</v>
      </c>
      <c r="B130" s="0" t="s">
        <v>467</v>
      </c>
      <c r="C130" s="0" t="str">
        <f aca="false">"Albert-Ludwigs-Universität Freiburg - Professur für Wildtierökologie und Wildtiermanagement"</f>
        <v>Albert-Ludwigs-Universität Freiburg - Professur für Wildtierökologie und Wildtiermanagement</v>
      </c>
    </row>
    <row r="131" customFormat="false" ht="15" hidden="false" customHeight="false" outlineLevel="0" collapsed="false">
      <c r="A131" s="0" t="str">
        <f aca="false">"19F2016A"</f>
        <v>19F2016A</v>
      </c>
      <c r="B131" s="0" t="s">
        <v>468</v>
      </c>
      <c r="C131" s="0" t="str">
        <f aca="false">"Fraunhofer-Institut für offene Kommunikationssysteme (FOKUS) - Standort Berlin"</f>
        <v>Fraunhofer-Institut für offene Kommunikationssysteme (FOKUS) - Standort Berlin</v>
      </c>
    </row>
    <row r="132" customFormat="false" ht="15" hidden="false" customHeight="false" outlineLevel="0" collapsed="false">
      <c r="A132" s="0" t="str">
        <f aca="false">"19F2017A"</f>
        <v>19F2017A</v>
      </c>
      <c r="B132" s="0" t="s">
        <v>469</v>
      </c>
      <c r="C132" s="0" t="str">
        <f aca="false">"Bundesanstalt für Straßenwesen (BASt) - Referat B1"</f>
        <v>Bundesanstalt für Straßenwesen (BASt) - Referat B1</v>
      </c>
    </row>
    <row r="133" customFormat="false" ht="15" hidden="false" customHeight="false" outlineLevel="0" collapsed="false">
      <c r="A133" s="0" t="str">
        <f aca="false">"19F2017B"</f>
        <v>19F2017B</v>
      </c>
      <c r="B133" s="0" t="s">
        <v>469</v>
      </c>
      <c r="C133" s="0" t="str">
        <f aca="false">"Hottinger Baldwin Messtechnik Gesellschaft mit beschränkter Haftung"</f>
        <v>Hottinger Baldwin Messtechnik Gesellschaft mit beschränkter Haftung</v>
      </c>
    </row>
    <row r="134" customFormat="false" ht="15" hidden="false" customHeight="false" outlineLevel="0" collapsed="false">
      <c r="A134" s="0" t="str">
        <f aca="false">"19F2017C"</f>
        <v>19F2017C</v>
      </c>
      <c r="B134" s="0" t="s">
        <v>469</v>
      </c>
      <c r="C134" s="0" t="str">
        <f aca="false">"ITC Engineering GmbH &amp; Co. KG"</f>
        <v>ITC Engineering GmbH &amp; Co. KG</v>
      </c>
    </row>
    <row r="135" customFormat="false" ht="15" hidden="false" customHeight="false" outlineLevel="0" collapsed="false">
      <c r="A135" s="0" t="str">
        <f aca="false">"19F2017D"</f>
        <v>19F2017D</v>
      </c>
      <c r="B135" s="0" t="s">
        <v>469</v>
      </c>
      <c r="C135" s="0" t="str">
        <f aca="false">"Technische Universität Berlin - Fakultät VI - Planen Bauen Umwelt - Institut für Bauingenieurwesen, Fachgebiet Entwerfen und Konstruieren - Stahlbau, Sekr.: TIB1-B1"</f>
        <v>Technische Universität Berlin - Fakultät VI - Planen Bauen Umwelt - Institut für Bauingenieurwesen, Fachgebiet Entwerfen und Konstruieren - Stahlbau, Sekr.: TIB1-B1</v>
      </c>
    </row>
    <row r="136" customFormat="false" ht="15" hidden="false" customHeight="false" outlineLevel="0" collapsed="false">
      <c r="A136" s="0" t="str">
        <f aca="false">"19F2017E"</f>
        <v>19F2017E</v>
      </c>
      <c r="B136" s="0" t="s">
        <v>469</v>
      </c>
      <c r="C136" s="0" t="str">
        <f aca="false">"Hasso-Plattner-Institut für Digital Engineering gGmbH"</f>
        <v>Hasso-Plattner-Institut für Digital Engineering gGmbH</v>
      </c>
    </row>
    <row r="137" customFormat="false" ht="15" hidden="false" customHeight="false" outlineLevel="0" collapsed="false">
      <c r="A137" s="0" t="str">
        <f aca="false">"19F2018A"</f>
        <v>19F2018A</v>
      </c>
      <c r="B137" s="0" t="s">
        <v>470</v>
      </c>
      <c r="C137" s="0" t="str">
        <f aca="false">"Bundesamt für Seeschifffahrt und Hydrographie (BSH)"</f>
        <v>Bundesamt für Seeschifffahrt und Hydrographie (BSH)</v>
      </c>
    </row>
    <row r="138" customFormat="false" ht="15" hidden="false" customHeight="false" outlineLevel="0" collapsed="false">
      <c r="A138" s="0" t="str">
        <f aca="false">"19F2018B"</f>
        <v>19F2018B</v>
      </c>
      <c r="B138" s="0" t="s">
        <v>470</v>
      </c>
      <c r="C138" s="0" t="str">
        <f aca="false">"smile consult GmbH"</f>
        <v>smile consult GmbH</v>
      </c>
    </row>
    <row r="139" customFormat="false" ht="15" hidden="false" customHeight="false" outlineLevel="0" collapsed="false">
      <c r="A139" s="0" t="str">
        <f aca="false">"19F2018C"</f>
        <v>19F2018C</v>
      </c>
      <c r="B139" s="0" t="s">
        <v>470</v>
      </c>
      <c r="C139" s="0" t="str">
        <f aca="false">"SevenCs GmbH"</f>
        <v>SevenCs GmbH</v>
      </c>
    </row>
    <row r="140" customFormat="false" ht="15" hidden="false" customHeight="false" outlineLevel="0" collapsed="false">
      <c r="A140" s="0" t="str">
        <f aca="false">"19F2020A"</f>
        <v>19F2020A</v>
      </c>
      <c r="B140" s="0" t="s">
        <v>471</v>
      </c>
      <c r="C140" s="0" t="str">
        <f aca="false">"disy Informationssysteme GmbH"</f>
        <v>disy Informationssysteme GmbH</v>
      </c>
    </row>
    <row r="141" customFormat="false" ht="15" hidden="false" customHeight="false" outlineLevel="0" collapsed="false">
      <c r="A141" s="0" t="str">
        <f aca="false">"19F2020B"</f>
        <v>19F2020B</v>
      </c>
      <c r="B141" s="0" t="s">
        <v>471</v>
      </c>
      <c r="C141" s="0" t="str">
        <f aca="false">"FZI Forschungszentrum Informatik am Karlsruher Institut für Technologie"</f>
        <v>FZI Forschungszentrum Informatik am Karlsruher Institut für Technologie</v>
      </c>
    </row>
    <row r="142" customFormat="false" ht="15" hidden="false" customHeight="false" outlineLevel="0" collapsed="false">
      <c r="A142" s="0" t="str">
        <f aca="false">"19F2021A"</f>
        <v>19F2021A</v>
      </c>
      <c r="B142" s="0" t="s">
        <v>472</v>
      </c>
      <c r="C142" s="0" t="str">
        <f aca="false">"Blic Beratungsgesellschaft für Leit-, Informations- und Computertechnik mit beschränkter Haftung, Berlin"</f>
        <v>Blic Beratungsgesellschaft für Leit-, Informations- und Computertechnik mit beschränkter Haftung, Berlin</v>
      </c>
    </row>
    <row r="143" customFormat="false" ht="15" hidden="false" customHeight="false" outlineLevel="0" collapsed="false">
      <c r="A143" s="0" t="str">
        <f aca="false">"19F2021B"</f>
        <v>19F2021B</v>
      </c>
      <c r="B143" s="0" t="s">
        <v>472</v>
      </c>
      <c r="C143" s="0" t="str">
        <f aca="false">"DB Regio Aktiengesellschaft - Region Nordost"</f>
        <v>DB Regio Aktiengesellschaft - Region Nordost</v>
      </c>
    </row>
    <row r="144" customFormat="false" ht="15" hidden="false" customHeight="false" outlineLevel="0" collapsed="false">
      <c r="A144" s="0" t="str">
        <f aca="false">"19F2021C"</f>
        <v>19F2021C</v>
      </c>
      <c r="B144" s="0" t="s">
        <v>472</v>
      </c>
      <c r="C144" s="0" t="str">
        <f aca="false">"Deutsches Zentrum für Luft- und Raumfahrt e.V. - Standort Braunschweig - Institut für Verkehrssystemtechnik"</f>
        <v>Deutsches Zentrum für Luft- und Raumfahrt e.V. - Standort Braunschweig - Institut für Verkehrssystemtechnik</v>
      </c>
    </row>
    <row r="145" customFormat="false" ht="15" hidden="false" customHeight="false" outlineLevel="0" collapsed="false">
      <c r="A145" s="0" t="str">
        <f aca="false">"19F2021D"</f>
        <v>19F2021D</v>
      </c>
      <c r="B145" s="0" t="s">
        <v>472</v>
      </c>
      <c r="C145" s="0" t="str">
        <f aca="false">"HaCon Ingenieurgesellschaft mbH"</f>
        <v>HaCon Ingenieurgesellschaft mbH</v>
      </c>
    </row>
    <row r="146" customFormat="false" ht="15" hidden="false" customHeight="false" outlineLevel="0" collapsed="false">
      <c r="A146" s="0" t="str">
        <f aca="false">"19F2021E"</f>
        <v>19F2021E</v>
      </c>
      <c r="B146" s="0" t="s">
        <v>472</v>
      </c>
      <c r="C146" s="0" t="str">
        <f aca="false">"IVU Traffic Technologies AG"</f>
        <v>IVU Traffic Technologies AG</v>
      </c>
    </row>
    <row r="147" customFormat="false" ht="15" hidden="false" customHeight="false" outlineLevel="0" collapsed="false">
      <c r="A147" s="0" t="str">
        <f aca="false">"19F2021F"</f>
        <v>19F2021F</v>
      </c>
      <c r="B147" s="0" t="s">
        <v>472</v>
      </c>
      <c r="C147" s="0" t="str">
        <f aca="false">"predict.io GmbH"</f>
        <v>predict.io GmbH</v>
      </c>
    </row>
    <row r="148" customFormat="false" ht="15" hidden="false" customHeight="false" outlineLevel="0" collapsed="false">
      <c r="A148" s="0" t="str">
        <f aca="false">"19F2021G"</f>
        <v>19F2021G</v>
      </c>
      <c r="B148" s="0" t="s">
        <v>472</v>
      </c>
      <c r="C148" s="0" t="str">
        <f aca="false">"Telefónica Germany NEXT GmbH"</f>
        <v>Telefónica Germany NEXT GmbH</v>
      </c>
    </row>
    <row r="149" customFormat="false" ht="15" hidden="false" customHeight="false" outlineLevel="0" collapsed="false">
      <c r="A149" s="0" t="str">
        <f aca="false">"19F2022A"</f>
        <v>19F2022A</v>
      </c>
      <c r="B149" s="0" t="s">
        <v>473</v>
      </c>
      <c r="C149" s="0" t="str">
        <f aca="false">"Door2Door GmbH"</f>
        <v>Door2Door GmbH</v>
      </c>
    </row>
    <row r="150" customFormat="false" ht="15" hidden="false" customHeight="false" outlineLevel="0" collapsed="false">
      <c r="A150" s="0" t="str">
        <f aca="false">"19F2023A"</f>
        <v>19F2023A</v>
      </c>
      <c r="B150" s="0" t="s">
        <v>474</v>
      </c>
      <c r="C150" s="0" t="str">
        <f aca="false">"YellowMap AG"</f>
        <v>YellowMap AG</v>
      </c>
    </row>
    <row r="151" customFormat="false" ht="15" hidden="false" customHeight="false" outlineLevel="0" collapsed="false">
      <c r="A151" s="0" t="str">
        <f aca="false">"19F2023B"</f>
        <v>19F2023B</v>
      </c>
      <c r="B151" s="0" t="s">
        <v>474</v>
      </c>
      <c r="C151" s="0" t="str">
        <f aca="false">"Urban Software Institute GmbH - Niederlassung Darmstadt"</f>
        <v>Urban Software Institute GmbH - Niederlassung Darmstadt</v>
      </c>
    </row>
    <row r="152" customFormat="false" ht="15" hidden="false" customHeight="false" outlineLevel="0" collapsed="false">
      <c r="A152" s="0" t="str">
        <f aca="false">"19F2023C"</f>
        <v>19F2023C</v>
      </c>
      <c r="B152" s="0" t="s">
        <v>474</v>
      </c>
      <c r="C152" s="0" t="str">
        <f aca="false">"Deutsches Forschungszentrum für Künstliche Intelligenz GmbH"</f>
        <v>Deutsches Forschungszentrum für Künstliche Intelligenz GmbH</v>
      </c>
    </row>
    <row r="153" customFormat="false" ht="15" hidden="false" customHeight="false" outlineLevel="0" collapsed="false">
      <c r="A153" s="0" t="str">
        <f aca="false">"19F2023D"</f>
        <v>19F2023D</v>
      </c>
      <c r="B153" s="0" t="s">
        <v>474</v>
      </c>
      <c r="C153" s="0" t="str">
        <f aca="false">"Universität Siegen - Fakultät III - Wirtschaftswissenschaften, Wirtschaftsinformatik und Wirtschaftsrecht - Wirtschaftsinformatik"</f>
        <v>Universität Siegen - Fakultät III - Wirtschaftswissenschaften, Wirtschaftsinformatik und Wirtschaftsrecht - Wirtschaftsinformatik</v>
      </c>
    </row>
    <row r="154" customFormat="false" ht="15" hidden="false" customHeight="false" outlineLevel="0" collapsed="false">
      <c r="A154" s="0" t="str">
        <f aca="false">"19F2023E"</f>
        <v>19F2023E</v>
      </c>
      <c r="B154" s="0" t="s">
        <v>474</v>
      </c>
      <c r="C154" s="0" t="str">
        <f aca="false">"Stadtwerke Osnabrück Aktiengesellschaft"</f>
        <v>Stadtwerke Osnabrück Aktiengesellschaft</v>
      </c>
    </row>
    <row r="155" customFormat="false" ht="15" hidden="false" customHeight="false" outlineLevel="0" collapsed="false">
      <c r="A155" s="0" t="str">
        <f aca="false">"19F2023F"</f>
        <v>19F2023F</v>
      </c>
      <c r="B155" s="0" t="s">
        <v>474</v>
      </c>
      <c r="C155" s="0" t="str">
        <f aca="false">"Johann Wolfgang Goethe-Universität Frankfurt am Main - Lehrstuhl für Öffentliches Recht, Informationsrecht, Umweltrecht, Verwaltungswissenschaft - Forschungsstelle Datenschutz"</f>
        <v>Johann Wolfgang Goethe-Universität Frankfurt am Main - Lehrstuhl für Öffentliches Recht, Informationsrecht, Umweltrecht, Verwaltungswissenschaft - Forschungsstelle Datenschutz</v>
      </c>
    </row>
    <row r="156" customFormat="false" ht="15" hidden="false" customHeight="false" outlineLevel="0" collapsed="false">
      <c r="A156" s="0" t="str">
        <f aca="false">"19F2023G"</f>
        <v>19F2023G</v>
      </c>
      <c r="B156" s="0" t="s">
        <v>474</v>
      </c>
      <c r="C156" s="0" t="str">
        <f aca="false">"Hochschule Pforzheim - Gestaltung, Technik, Wirtschaft und Recht"</f>
        <v>Hochschule Pforzheim - Gestaltung, Technik, Wirtschaft und Recht</v>
      </c>
    </row>
    <row r="157" customFormat="false" ht="15" hidden="false" customHeight="false" outlineLevel="0" collapsed="false">
      <c r="A157" s="0" t="str">
        <f aca="false">"19F2024A"</f>
        <v>19F2024A</v>
      </c>
      <c r="B157" s="0" t="s">
        <v>475</v>
      </c>
      <c r="C157" s="0" t="str">
        <f aca="false">"Forschungsinstitut für Wasser- und Abfallwirtschaft an der RWTH Aachen e. V."</f>
        <v>Forschungsinstitut für Wasser- und Abfallwirtschaft an der RWTH Aachen e. V.</v>
      </c>
    </row>
    <row r="158" customFormat="false" ht="15" hidden="false" customHeight="false" outlineLevel="0" collapsed="false">
      <c r="A158" s="0" t="str">
        <f aca="false">"19F2024B"</f>
        <v>19F2024B</v>
      </c>
      <c r="B158" s="0" t="s">
        <v>475</v>
      </c>
      <c r="C158" s="0" t="str">
        <f aca="false">"Emschergenossenschaft"</f>
        <v>Emschergenossenschaft</v>
      </c>
    </row>
    <row r="159" customFormat="false" ht="15" hidden="false" customHeight="false" outlineLevel="0" collapsed="false">
      <c r="A159" s="0" t="str">
        <f aca="false">"19F2024C"</f>
        <v>19F2024C</v>
      </c>
      <c r="B159" s="0" t="s">
        <v>475</v>
      </c>
      <c r="C159" s="0" t="str">
        <f aca="false">"IAV GmbH Ingenieurgesellschaft Auto und Verkehr - Entwicklungszentrum Gifhorn"</f>
        <v>IAV GmbH Ingenieurgesellschaft Auto und Verkehr - Entwicklungszentrum Gifhorn</v>
      </c>
    </row>
    <row r="160" customFormat="false" ht="15" hidden="false" customHeight="false" outlineLevel="0" collapsed="false">
      <c r="A160" s="0" t="str">
        <f aca="false">"19F2025A"</f>
        <v>19F2025A</v>
      </c>
      <c r="B160" s="0" t="s">
        <v>476</v>
      </c>
      <c r="C160" s="0" t="str">
        <f aca="false">"Heusch/Boesefeldt GmbH"</f>
        <v>Heusch/Boesefeldt GmbH</v>
      </c>
    </row>
    <row r="161" customFormat="false" ht="15" hidden="false" customHeight="false" outlineLevel="0" collapsed="false">
      <c r="A161" s="0" t="str">
        <f aca="false">"19F2025B"</f>
        <v>19F2025B</v>
      </c>
      <c r="B161" s="0" t="s">
        <v>476</v>
      </c>
      <c r="C161" s="0" t="str">
        <f aca="false">"Universität Kassel - Fachbereich 14 Bauingenieur- und Umweltingenieurwesen - Institut für Verkehrswesen - FG Verkehrstechnik und Transportlogistik"</f>
        <v>Universität Kassel - Fachbereich 14 Bauingenieur- und Umweltingenieurwesen - Institut für Verkehrswesen - FG Verkehrstechnik und Transportlogistik</v>
      </c>
    </row>
    <row r="162" customFormat="false" ht="15" hidden="false" customHeight="false" outlineLevel="0" collapsed="false">
      <c r="A162" s="0" t="str">
        <f aca="false">"19F2025C"</f>
        <v>19F2025C</v>
      </c>
      <c r="B162" s="0" t="s">
        <v>476</v>
      </c>
      <c r="C162" s="0" t="str">
        <f aca="false">"Hessen Mobil - Straßen- und Verkehrsmanagement"</f>
        <v>Hessen Mobil - Straßen- und Verkehrsmanagement</v>
      </c>
    </row>
    <row r="163" customFormat="false" ht="15" hidden="false" customHeight="false" outlineLevel="0" collapsed="false">
      <c r="A163" s="0" t="str">
        <f aca="false">"19F2025D"</f>
        <v>19F2025D</v>
      </c>
      <c r="B163" s="0" t="s">
        <v>476</v>
      </c>
      <c r="C163" s="0" t="str">
        <f aca="false">"Stadt Kassel - Straßenverkehrs- und Tiefbauamt"</f>
        <v>Stadt Kassel - Straßenverkehrs- und Tiefbauamt</v>
      </c>
    </row>
    <row r="164" customFormat="false" ht="15" hidden="false" customHeight="false" outlineLevel="0" collapsed="false">
      <c r="A164" s="0" t="str">
        <f aca="false">"19F2025E"</f>
        <v>19F2025E</v>
      </c>
      <c r="B164" s="0" t="s">
        <v>476</v>
      </c>
      <c r="C164" s="0" t="str">
        <f aca="false">"AVT STOYE GmbH - Niederlassung Köln"</f>
        <v>AVT STOYE GmbH - Niederlassung Köln</v>
      </c>
    </row>
    <row r="165" customFormat="false" ht="15" hidden="false" customHeight="false" outlineLevel="0" collapsed="false">
      <c r="A165" s="0" t="str">
        <f aca="false">"19F2026A"</f>
        <v>19F2026A</v>
      </c>
      <c r="B165" s="0" t="s">
        <v>477</v>
      </c>
      <c r="C165" s="0" t="str">
        <f aca="false">"Innovationszentrum für Mobilität und gesellschaftlichen Wandel (InnoZ) GmbH"</f>
        <v>Innovationszentrum für Mobilität und gesellschaftlichen Wandel (InnoZ) GmbH</v>
      </c>
    </row>
    <row r="166" customFormat="false" ht="15" hidden="false" customHeight="false" outlineLevel="0" collapsed="false">
      <c r="A166" s="0" t="str">
        <f aca="false">"19F2026B"</f>
        <v>19F2026B</v>
      </c>
      <c r="B166" s="0" t="s">
        <v>477</v>
      </c>
      <c r="C166" s="0" t="str">
        <f aca="false">"Wissenschaftszentrum Berlin für Sozialforschung gGmbH"</f>
        <v>Wissenschaftszentrum Berlin für Sozialforschung gGmbH</v>
      </c>
    </row>
    <row r="167" customFormat="false" ht="15" hidden="false" customHeight="false" outlineLevel="0" collapsed="false">
      <c r="A167" s="0" t="str">
        <f aca="false">"19F2027A"</f>
        <v>19F2027A</v>
      </c>
      <c r="B167" s="0" t="s">
        <v>478</v>
      </c>
      <c r="C167" s="0" t="str">
        <f aca="false">"tsenso GmbH"</f>
        <v>tsenso GmbH</v>
      </c>
    </row>
    <row r="168" customFormat="false" ht="15" hidden="false" customHeight="false" outlineLevel="0" collapsed="false">
      <c r="A168" s="0" t="str">
        <f aca="false">"19F2027B"</f>
        <v>19F2027B</v>
      </c>
      <c r="B168" s="0" t="s">
        <v>478</v>
      </c>
      <c r="C168" s="0" t="str">
        <f aca="false">"TRC Transportation Research and Consulting GmbH - Niederlassung Stuttgart"</f>
        <v>TRC Transportation Research and Consulting GmbH - Niederlassung Stuttgart</v>
      </c>
    </row>
    <row r="169" customFormat="false" ht="15" hidden="false" customHeight="false" outlineLevel="0" collapsed="false">
      <c r="A169" s="0" t="str">
        <f aca="false">"19F2027C"</f>
        <v>19F2027C</v>
      </c>
      <c r="B169" s="0" t="s">
        <v>478</v>
      </c>
      <c r="C169" s="0" t="str">
        <f aca="false">"abstracture GmbH &amp; Co. KG"</f>
        <v>abstracture GmbH &amp; Co. KG</v>
      </c>
    </row>
    <row r="170" customFormat="false" ht="15" hidden="false" customHeight="false" outlineLevel="0" collapsed="false">
      <c r="A170" s="0" t="str">
        <f aca="false">"19F2027D"</f>
        <v>19F2027D</v>
      </c>
      <c r="B170" s="0" t="s">
        <v>478</v>
      </c>
      <c r="C170" s="0" t="str">
        <f aca="false">"Software-Kontor Helmert GmbH"</f>
        <v>Software-Kontor Helmert GmbH</v>
      </c>
    </row>
    <row r="171" customFormat="false" ht="15" hidden="false" customHeight="false" outlineLevel="0" collapsed="false">
      <c r="A171" s="0" t="str">
        <f aca="false">"19F2028A"</f>
        <v>19F2028A</v>
      </c>
      <c r="B171" s="0" t="s">
        <v>479</v>
      </c>
      <c r="C171" s="0" t="str">
        <f aca="false">"Universität Paderborn - Fakultät für Elektrotechnik, Informatik und Mathematik - Institut für Informatik - Lehrstuhl für Data Science"</f>
        <v>Universität Paderborn - Fakultät für Elektrotechnik, Informatik und Mathematik - Institut für Informatik - Lehrstuhl für Data Science</v>
      </c>
    </row>
    <row r="172" customFormat="false" ht="15" hidden="false" customHeight="false" outlineLevel="0" collapsed="false">
      <c r="A172" s="0" t="str">
        <f aca="false">"19F2029A"</f>
        <v>19F2029A</v>
      </c>
      <c r="B172" s="0" t="s">
        <v>480</v>
      </c>
      <c r="C172" s="0" t="str">
        <f aca="false">"eccenca GmbH"</f>
        <v>eccenca GmbH</v>
      </c>
    </row>
    <row r="173" customFormat="false" ht="15" hidden="false" customHeight="false" outlineLevel="0" collapsed="false">
      <c r="A173" s="0" t="str">
        <f aca="false">"19F2029B"</f>
        <v>19F2029B</v>
      </c>
      <c r="B173" s="0" t="s">
        <v>480</v>
      </c>
      <c r="C173" s="0" t="str">
        <f aca="false">"CISS TDI GmbH"</f>
        <v>CISS TDI GmbH</v>
      </c>
    </row>
    <row r="174" customFormat="false" ht="15" hidden="false" customHeight="false" outlineLevel="0" collapsed="false">
      <c r="A174" s="0" t="str">
        <f aca="false">"19F2029C"</f>
        <v>19F2029C</v>
      </c>
      <c r="B174" s="0" t="s">
        <v>480</v>
      </c>
      <c r="C174" s="0" t="str">
        <f aca="false">"Universität Paderborn - Fakultät für Elektrotechnik, Informatik und Mathematik - Institut für Informatik - Lehrstuhl für Data Science"</f>
        <v>Universität Paderborn - Fakultät für Elektrotechnik, Informatik und Mathematik - Institut für Informatik - Lehrstuhl für Data Science</v>
      </c>
    </row>
    <row r="175" customFormat="false" ht="15" hidden="false" customHeight="false" outlineLevel="0" collapsed="false">
      <c r="A175" s="0" t="str">
        <f aca="false">"19F2029D"</f>
        <v>19F2029D</v>
      </c>
      <c r="B175" s="0" t="s">
        <v>480</v>
      </c>
      <c r="C175" s="0" t="str">
        <f aca="false">"YellowMap AG"</f>
        <v>YellowMap AG</v>
      </c>
    </row>
    <row r="176" customFormat="false" ht="15" hidden="false" customHeight="false" outlineLevel="0" collapsed="false">
      <c r="A176" s="0" t="str">
        <f aca="false">"19F2029E"</f>
        <v>19F2029E</v>
      </c>
      <c r="B176" s="0" t="s">
        <v>480</v>
      </c>
      <c r="C176" s="0" t="str">
        <f aca="false">"USU Software AG"</f>
        <v>USU Software AG</v>
      </c>
    </row>
    <row r="177" customFormat="false" ht="15" hidden="false" customHeight="false" outlineLevel="0" collapsed="false">
      <c r="A177" s="0" t="str">
        <f aca="false">"19F2029F"</f>
        <v>19F2029F</v>
      </c>
      <c r="B177" s="0" t="s">
        <v>480</v>
      </c>
      <c r="C177" s="0" t="str">
        <f aca="false">"appPlant GmbH"</f>
        <v>appPlant GmbH</v>
      </c>
    </row>
    <row r="178" customFormat="false" ht="15" hidden="false" customHeight="false" outlineLevel="0" collapsed="false">
      <c r="A178" s="0" t="str">
        <f aca="false">"19F2029G"</f>
        <v>19F2029G</v>
      </c>
      <c r="B178" s="0" t="s">
        <v>480</v>
      </c>
      <c r="C178" s="0" t="str">
        <f aca="false">"Institut für Angewandte Informatik (InfAI) e.V."</f>
        <v>Institut für Angewandte Informatik (InfAI) e.V.</v>
      </c>
    </row>
    <row r="179" customFormat="false" ht="15" hidden="false" customHeight="false" outlineLevel="0" collapsed="false">
      <c r="A179" s="0" t="str">
        <f aca="false">"19F2029H"</f>
        <v>19F2029H</v>
      </c>
      <c r="B179" s="0" t="s">
        <v>480</v>
      </c>
      <c r="C179" s="0" t="str">
        <f aca="false">"Technische Universität Berlin - Institut für Telekommunikationssysteme - Architekturen der Vermittlungsknoten (AV), MAR 5-5"</f>
        <v>Technische Universität Berlin - Institut für Telekommunikationssysteme - Architekturen der Vermittlungsknoten (AV), MAR 5-5</v>
      </c>
    </row>
    <row r="180" customFormat="false" ht="15" hidden="false" customHeight="false" outlineLevel="0" collapsed="false">
      <c r="A180" s="0" t="str">
        <f aca="false">"19F2029I"</f>
        <v>19F2029I</v>
      </c>
      <c r="B180" s="0" t="s">
        <v>480</v>
      </c>
      <c r="C180" s="0" t="str">
        <f aca="false">"Fraunhofer-Institut für Intelligente Analyse- und Informationssysteme (IAIS)"</f>
        <v>Fraunhofer-Institut für Intelligente Analyse- und Informationssysteme (IAIS)</v>
      </c>
    </row>
    <row r="181" customFormat="false" ht="15" hidden="false" customHeight="false" outlineLevel="0" collapsed="false">
      <c r="A181" s="0" t="str">
        <f aca="false">"19F2030A"</f>
        <v>19F2030A</v>
      </c>
      <c r="B181" s="0" t="s">
        <v>481</v>
      </c>
      <c r="C181" s="0" t="str">
        <f aca="false">"Institut für Automation und Kommunikation e.V."</f>
        <v>Institut für Automation und Kommunikation e.V.</v>
      </c>
    </row>
    <row r="182" customFormat="false" ht="15" hidden="false" customHeight="false" outlineLevel="0" collapsed="false">
      <c r="A182" s="0" t="str">
        <f aca="false">"19F2030B"</f>
        <v>19F2030B</v>
      </c>
      <c r="B182" s="0" t="s">
        <v>481</v>
      </c>
      <c r="C182" s="0" t="str">
        <f aca="false">"AFUSOFT Kommunikationstechnik GmbH"</f>
        <v>AFUSOFT Kommunikationstechnik GmbH</v>
      </c>
    </row>
    <row r="183" customFormat="false" ht="15" hidden="false" customHeight="false" outlineLevel="0" collapsed="false">
      <c r="A183" s="0" t="str">
        <f aca="false">"19F2030C"</f>
        <v>19F2030C</v>
      </c>
      <c r="B183" s="0" t="s">
        <v>481</v>
      </c>
      <c r="C183" s="0" t="str">
        <f aca="false">"Deutsches Zentrum für Luft- und Raumfahrt e.V. - Standort Braunschweig - Institut für Verkehrssystemtechnik"</f>
        <v>Deutsches Zentrum für Luft- und Raumfahrt e.V. - Standort Braunschweig - Institut für Verkehrssystemtechnik</v>
      </c>
    </row>
    <row r="184" customFormat="false" ht="15" hidden="false" customHeight="false" outlineLevel="0" collapsed="false">
      <c r="A184" s="0" t="str">
        <f aca="false">"19F2030D"</f>
        <v>19F2030D</v>
      </c>
      <c r="B184" s="0" t="s">
        <v>481</v>
      </c>
      <c r="C184" s="0" t="str">
        <f aca="false">"GEVAS software GmbH"</f>
        <v>GEVAS software GmbH</v>
      </c>
    </row>
    <row r="185" customFormat="false" ht="15" hidden="false" customHeight="false" outlineLevel="0" collapsed="false">
      <c r="A185" s="0" t="str">
        <f aca="false">"19F2030E"</f>
        <v>19F2030E</v>
      </c>
      <c r="B185" s="0" t="s">
        <v>481</v>
      </c>
      <c r="C185" s="0" t="str">
        <f aca="false">"PTV Planung Transport Verkehr AG"</f>
        <v>PTV Planung Transport Verkehr AG</v>
      </c>
    </row>
    <row r="186" customFormat="false" ht="15" hidden="false" customHeight="false" outlineLevel="0" collapsed="false">
      <c r="A186" s="0" t="str">
        <f aca="false">"19F2030F"</f>
        <v>19F2030F</v>
      </c>
      <c r="B186" s="0" t="s">
        <v>481</v>
      </c>
      <c r="C186" s="0" t="str">
        <f aca="false">"Stadt Braunschweig - Fachbereich Feuerwehr"</f>
        <v>Stadt Braunschweig - Fachbereich Feuerwehr</v>
      </c>
    </row>
    <row r="187" customFormat="false" ht="15" hidden="false" customHeight="false" outlineLevel="0" collapsed="false">
      <c r="A187" s="0" t="str">
        <f aca="false">"19F2031A"</f>
        <v>19F2031A</v>
      </c>
      <c r="B187" s="0" t="s">
        <v>482</v>
      </c>
      <c r="C187" s="0" t="str">
        <f aca="false">"Deutsches Forschungszentrum für Künstliche Intelligenz GmbH - Educational Technology"</f>
        <v>Deutsches Forschungszentrum für Künstliche Intelligenz GmbH - Educational Technology</v>
      </c>
    </row>
    <row r="188" customFormat="false" ht="15" hidden="false" customHeight="false" outlineLevel="0" collapsed="false">
      <c r="A188" s="0" t="str">
        <f aca="false">"19F2031B"</f>
        <v>19F2031B</v>
      </c>
      <c r="B188" s="0" t="s">
        <v>482</v>
      </c>
      <c r="C188" s="0" t="str">
        <f aca="false">"idalab GmbH"</f>
        <v>idalab GmbH</v>
      </c>
    </row>
    <row r="189" customFormat="false" ht="15" hidden="false" customHeight="false" outlineLevel="0" collapsed="false">
      <c r="A189" s="0" t="str">
        <f aca="false">"19F2031C"</f>
        <v>19F2031C</v>
      </c>
      <c r="B189" s="0" t="s">
        <v>482</v>
      </c>
      <c r="C189" s="0" t="str">
        <f aca="false">"Rhein-Main-Verkehrsverbund Servicegesellschaft mbH (rms GmbH)"</f>
        <v>Rhein-Main-Verkehrsverbund Servicegesellschaft mbH (rms GmbH)</v>
      </c>
    </row>
    <row r="190" customFormat="false" ht="15" hidden="false" customHeight="false" outlineLevel="0" collapsed="false">
      <c r="A190" s="0" t="str">
        <f aca="false">"19F2031D"</f>
        <v>19F2031D</v>
      </c>
      <c r="B190" s="0" t="s">
        <v>482</v>
      </c>
      <c r="C190" s="0" t="str">
        <f aca="false">"Universität Kassel - Fachbereich 14 Bauingenieur- und Umweltingenieurwesen - Institut für Verkehrswesen - FG Verkehrstechnik und Transportlogistik"</f>
        <v>Universität Kassel - Fachbereich 14 Bauingenieur- und Umweltingenieurwesen - Institut für Verkehrswesen - FG Verkehrstechnik und Transportlogistik</v>
      </c>
    </row>
    <row r="191" customFormat="false" ht="15" hidden="false" customHeight="false" outlineLevel="0" collapsed="false">
      <c r="A191" s="0" t="str">
        <f aca="false">"19F2031E"</f>
        <v>19F2031E</v>
      </c>
      <c r="B191" s="0" t="s">
        <v>482</v>
      </c>
      <c r="C191" s="0" t="str">
        <f aca="false">"DB Sicherheit GmbH"</f>
        <v>DB Sicherheit GmbH</v>
      </c>
    </row>
    <row r="192" customFormat="false" ht="15" hidden="false" customHeight="false" outlineLevel="0" collapsed="false">
      <c r="A192" s="0" t="str">
        <f aca="false">"19F2032A"</f>
        <v>19F2032A</v>
      </c>
      <c r="B192" s="0" t="s">
        <v>483</v>
      </c>
      <c r="C192" s="0" t="str">
        <f aca="false">"Hochschule für Angewandte Wissenschaften Hof - Institut für Informationssysteme"</f>
        <v>Hochschule für Angewandte Wissenschaften Hof - Institut für Informationssysteme</v>
      </c>
    </row>
    <row r="193" customFormat="false" ht="15" hidden="false" customHeight="false" outlineLevel="0" collapsed="false">
      <c r="A193" s="0" t="str">
        <f aca="false">"19F2032B"</f>
        <v>19F2032B</v>
      </c>
      <c r="B193" s="0" t="s">
        <v>483</v>
      </c>
      <c r="C193" s="0" t="str">
        <f aca="false">"Fraunhofer-Arbeitsgruppe für Supply Chain Services SCS"</f>
        <v>Fraunhofer-Arbeitsgruppe für Supply Chain Services SCS</v>
      </c>
    </row>
    <row r="194" customFormat="false" ht="15" hidden="false" customHeight="false" outlineLevel="0" collapsed="false">
      <c r="A194" s="0" t="str">
        <f aca="false">"19F2032C"</f>
        <v>19F2032C</v>
      </c>
      <c r="B194" s="0" t="s">
        <v>483</v>
      </c>
      <c r="C194" s="0" t="str">
        <f aca="false">"Technische Universität München - Ingenieurfakultät Bau Geo Umwelt - Institut für Verkehrswesen - Lehrstuhl für Verkehrstechnik"</f>
        <v>Technische Universität München - Ingenieurfakultät Bau Geo Umwelt - Institut für Verkehrswesen - Lehrstuhl für Verkehrstechnik</v>
      </c>
    </row>
    <row r="195" customFormat="false" ht="15" hidden="false" customHeight="false" outlineLevel="0" collapsed="false">
      <c r="A195" s="0" t="str">
        <f aca="false">"19F2032E"</f>
        <v>19F2032E</v>
      </c>
      <c r="B195" s="0" t="s">
        <v>483</v>
      </c>
      <c r="C195" s="0" t="str">
        <f aca="false">"Landkreis Wunsiedel i. Fichtelgebirge"</f>
        <v>Landkreis Wunsiedel i. Fichtelgebirge</v>
      </c>
    </row>
    <row r="196" customFormat="false" ht="15" hidden="false" customHeight="false" outlineLevel="0" collapsed="false">
      <c r="A196" s="0" t="str">
        <f aca="false">"19F2032F"</f>
        <v>19F2032F</v>
      </c>
      <c r="B196" s="0" t="s">
        <v>483</v>
      </c>
      <c r="C196" s="0" t="str">
        <f aca="false">"Landkreis Hof"</f>
        <v>Landkreis Hof</v>
      </c>
    </row>
    <row r="197" customFormat="false" ht="15" hidden="false" customHeight="false" outlineLevel="0" collapsed="false">
      <c r="A197" s="0" t="str">
        <f aca="false">"19F2032G"</f>
        <v>19F2032G</v>
      </c>
      <c r="B197" s="0" t="s">
        <v>483</v>
      </c>
      <c r="C197" s="0" t="str">
        <f aca="false">"Stadtverwaltung Hof"</f>
        <v>Stadtverwaltung Hof</v>
      </c>
    </row>
    <row r="198" customFormat="false" ht="15" hidden="false" customHeight="false" outlineLevel="0" collapsed="false">
      <c r="A198" s="0" t="str">
        <f aca="false">"19F2033A"</f>
        <v>19F2033A</v>
      </c>
      <c r="B198" s="0" t="s">
        <v>484</v>
      </c>
      <c r="C198" s="0" t="str">
        <f aca="false">"Fraunhofer-Institut für Verkehrs- und Infrastruktursysteme (IVI)"</f>
        <v>Fraunhofer-Institut für Verkehrs- und Infrastruktursysteme (IVI)</v>
      </c>
    </row>
    <row r="199" customFormat="false" ht="15" hidden="false" customHeight="false" outlineLevel="0" collapsed="false">
      <c r="A199" s="0" t="str">
        <f aca="false">"19F2033B"</f>
        <v>19F2033B</v>
      </c>
      <c r="B199" s="0" t="s">
        <v>484</v>
      </c>
      <c r="C199" s="0" t="str">
        <f aca="false">"Technische Universität Dresden - Fakultät Verkehrswissenschaften Friedrich List - Institut für Verkehrstelematik - Professur Informationstechnik für Verkehrssysteme (ITVS)"</f>
        <v>Technische Universität Dresden - Fakultät Verkehrswissenschaften Friedrich List - Institut für Verkehrstelematik - Professur Informationstechnik für Verkehrssysteme (ITVS)</v>
      </c>
    </row>
    <row r="200" customFormat="false" ht="15" hidden="false" customHeight="false" outlineLevel="0" collapsed="false">
      <c r="A200" s="0" t="str">
        <f aca="false">"19F2033C"</f>
        <v>19F2033C</v>
      </c>
      <c r="B200" s="0" t="s">
        <v>484</v>
      </c>
      <c r="C200" s="0" t="str">
        <f aca="false">"CETECOM GmbH"</f>
        <v>CETECOM GmbH</v>
      </c>
    </row>
    <row r="201" customFormat="false" ht="15" hidden="false" customHeight="false" outlineLevel="0" collapsed="false">
      <c r="A201" s="0" t="str">
        <f aca="false">"19F2033D"</f>
        <v>19F2033D</v>
      </c>
      <c r="B201" s="0" t="s">
        <v>484</v>
      </c>
      <c r="C201" s="0" t="str">
        <f aca="false">"hrd.consulting"</f>
        <v>hrd.consulting</v>
      </c>
    </row>
    <row r="202" customFormat="false" ht="15" hidden="false" customHeight="false" outlineLevel="0" collapsed="false">
      <c r="A202" s="0" t="str">
        <f aca="false">"19F2033E"</f>
        <v>19F2033E</v>
      </c>
      <c r="B202" s="0" t="s">
        <v>484</v>
      </c>
      <c r="C202" s="0" t="str">
        <f aca="false">"MechLab Engineering UG (haftungsbeschränkt)"</f>
        <v>MechLab Engineering UG (haftungsbeschränkt)</v>
      </c>
    </row>
    <row r="203" customFormat="false" ht="15" hidden="false" customHeight="false" outlineLevel="0" collapsed="false">
      <c r="A203" s="0" t="str">
        <f aca="false">"19F2033F"</f>
        <v>19F2033F</v>
      </c>
      <c r="B203" s="0" t="s">
        <v>484</v>
      </c>
      <c r="C203" s="0" t="str">
        <f aca="false">"Software Aktiengesellschaft - Research"</f>
        <v>Software Aktiengesellschaft - Research</v>
      </c>
    </row>
    <row r="204" customFormat="false" ht="15" hidden="false" customHeight="false" outlineLevel="0" collapsed="false">
      <c r="A204" s="0" t="str">
        <f aca="false">"19F2034A"</f>
        <v>19F2034A</v>
      </c>
      <c r="B204" s="0" t="s">
        <v>485</v>
      </c>
      <c r="C204" s="0" t="str">
        <f aca="false">"INVERS GmbH"</f>
        <v>INVERS GmbH</v>
      </c>
    </row>
    <row r="205" customFormat="false" ht="15" hidden="false" customHeight="false" outlineLevel="0" collapsed="false">
      <c r="A205" s="0" t="str">
        <f aca="false">"19F2035A"</f>
        <v>19F2035A</v>
      </c>
      <c r="B205" s="0" t="s">
        <v>486</v>
      </c>
      <c r="C205" s="0" t="str">
        <f aca="false">"Electric Mobility Concepts GmbH"</f>
        <v>Electric Mobility Concepts GmbH</v>
      </c>
    </row>
    <row r="206" customFormat="false" ht="15" hidden="false" customHeight="false" outlineLevel="0" collapsed="false">
      <c r="A206" s="0" t="str">
        <f aca="false">"19F2036A"</f>
        <v>19F2036A</v>
      </c>
      <c r="B206" s="0" t="s">
        <v>487</v>
      </c>
      <c r="C206" s="0" t="str">
        <f aca="false">"XTL Kommunikationssysteme GmbH"</f>
        <v>XTL Kommunikationssysteme GmbH</v>
      </c>
    </row>
    <row r="207" customFormat="false" ht="15" hidden="false" customHeight="false" outlineLevel="0" collapsed="false">
      <c r="A207" s="0" t="str">
        <f aca="false">"19F2036B"</f>
        <v>19F2036B</v>
      </c>
      <c r="B207" s="0" t="s">
        <v>487</v>
      </c>
      <c r="C207" s="0" t="str">
        <f aca="false">"BREWELO GmbH &amp; Co. KG"</f>
        <v>BREWELO GmbH &amp; Co. KG</v>
      </c>
    </row>
    <row r="208" customFormat="false" ht="15" hidden="false" customHeight="false" outlineLevel="0" collapsed="false">
      <c r="A208" s="0" t="str">
        <f aca="false">"19F2037A"</f>
        <v>19F2037A</v>
      </c>
      <c r="B208" s="0" t="s">
        <v>488</v>
      </c>
      <c r="C208" s="0" t="str">
        <f aca="false">"Fraunhofer-Institut für Materialfluss und Logistik (IML) - Projektzentrum Prien"</f>
        <v>Fraunhofer-Institut für Materialfluss und Logistik (IML) - Projektzentrum Prien</v>
      </c>
    </row>
    <row r="209" customFormat="false" ht="15" hidden="false" customHeight="false" outlineLevel="0" collapsed="false">
      <c r="A209" s="0" t="str">
        <f aca="false">"19F2037B"</f>
        <v>19F2037B</v>
      </c>
      <c r="B209" s="0" t="s">
        <v>488</v>
      </c>
      <c r="C209" s="0" t="str">
        <f aca="false">"Materna Information &amp; Communications SE"</f>
        <v>Materna Information &amp; Communications SE</v>
      </c>
    </row>
    <row r="210" customFormat="false" ht="15" hidden="false" customHeight="false" outlineLevel="0" collapsed="false">
      <c r="A210" s="0" t="str">
        <f aca="false">"19F2037C"</f>
        <v>19F2037C</v>
      </c>
      <c r="B210" s="0" t="s">
        <v>488</v>
      </c>
      <c r="C210" s="0" t="str">
        <f aca="false">"TraffGo Road GmbH"</f>
        <v>TraffGo Road GmbH</v>
      </c>
    </row>
    <row r="211" customFormat="false" ht="15" hidden="false" customHeight="false" outlineLevel="0" collapsed="false">
      <c r="A211" s="0" t="str">
        <f aca="false">"19F2037D"</f>
        <v>19F2037D</v>
      </c>
      <c r="B211" s="0" t="s">
        <v>488</v>
      </c>
      <c r="C211" s="0" t="str">
        <f aca="false">"Hochschule für Wirtschaft und Umwelt Nürtingen-Geislingen"</f>
        <v>Hochschule für Wirtschaft und Umwelt Nürtingen-Geislingen</v>
      </c>
    </row>
    <row r="212" customFormat="false" ht="15" hidden="false" customHeight="false" outlineLevel="0" collapsed="false">
      <c r="A212" s="0" t="str">
        <f aca="false">"19F2037E"</f>
        <v>19F2037E</v>
      </c>
      <c r="B212" s="0" t="s">
        <v>488</v>
      </c>
      <c r="C212" s="0" t="str">
        <f aca="false">"PRISMA solutions Deutschland GmbH"</f>
        <v>PRISMA solutions Deutschland GmbH</v>
      </c>
    </row>
    <row r="213" customFormat="false" ht="15" hidden="false" customHeight="false" outlineLevel="0" collapsed="false">
      <c r="A213" s="0" t="str">
        <f aca="false">"19F2037F"</f>
        <v>19F2037F</v>
      </c>
      <c r="B213" s="0" t="s">
        <v>488</v>
      </c>
      <c r="C213" s="0" t="str">
        <f aca="false">"Emons Transporte GmbH"</f>
        <v>Emons Transporte GmbH</v>
      </c>
    </row>
    <row r="214" customFormat="false" ht="15" hidden="false" customHeight="false" outlineLevel="0" collapsed="false">
      <c r="A214" s="0" t="str">
        <f aca="false">"19F2038A"</f>
        <v>19F2038A</v>
      </c>
      <c r="B214" s="0" t="s">
        <v>489</v>
      </c>
      <c r="C214" s="0" t="str">
        <f aca="false">"Hochschule Bochum"</f>
        <v>Hochschule Bochum</v>
      </c>
    </row>
    <row r="215" customFormat="false" ht="15" hidden="false" customHeight="false" outlineLevel="0" collapsed="false">
      <c r="A215" s="0" t="str">
        <f aca="false">"19F2038B"</f>
        <v>19F2038B</v>
      </c>
      <c r="B215" s="0" t="s">
        <v>489</v>
      </c>
      <c r="C215" s="0" t="str">
        <f aca="false">"Wupperverband"</f>
        <v>Wupperverband</v>
      </c>
    </row>
    <row r="216" customFormat="false" ht="15" hidden="false" customHeight="false" outlineLevel="0" collapsed="false">
      <c r="A216" s="0" t="str">
        <f aca="false">"19F2038C"</f>
        <v>19F2038C</v>
      </c>
      <c r="B216" s="0" t="s">
        <v>489</v>
      </c>
      <c r="C216" s="0" t="str">
        <f aca="false">"EFTAS Fernerkundung Technologietransfer GmbH"</f>
        <v>EFTAS Fernerkundung Technologietransfer GmbH</v>
      </c>
    </row>
    <row r="217" customFormat="false" ht="15" hidden="false" customHeight="false" outlineLevel="0" collapsed="false">
      <c r="A217" s="0" t="str">
        <f aca="false">"19F2038D"</f>
        <v>19F2038D</v>
      </c>
      <c r="B217" s="0" t="s">
        <v>489</v>
      </c>
      <c r="C217" s="0" t="str">
        <f aca="false">"52° North Initiative for Geospatial Open Source Software GmbH"</f>
        <v>52° North Initiative for Geospatial Open Source Software GmbH</v>
      </c>
    </row>
    <row r="218" customFormat="false" ht="15" hidden="false" customHeight="false" outlineLevel="0" collapsed="false">
      <c r="A218" s="0" t="str">
        <f aca="false">"19F2039A"</f>
        <v>19F2039A</v>
      </c>
      <c r="B218" s="0" t="s">
        <v>490</v>
      </c>
      <c r="C218" s="0" t="str">
        <f aca="false">"Bundesanstalt für Wasserbau"</f>
        <v>Bundesanstalt für Wasserbau</v>
      </c>
    </row>
    <row r="219" customFormat="false" ht="15" hidden="false" customHeight="false" outlineLevel="0" collapsed="false">
      <c r="A219" s="0" t="str">
        <f aca="false">"19F2040A"</f>
        <v>19F2040A</v>
      </c>
      <c r="B219" s="0" t="s">
        <v>491</v>
      </c>
      <c r="C219" s="0" t="str">
        <f aca="false">"Eisenbahn-Bundesamt"</f>
        <v>Eisenbahn-Bundesamt</v>
      </c>
    </row>
    <row r="220" customFormat="false" ht="15" hidden="false" customHeight="false" outlineLevel="0" collapsed="false">
      <c r="A220" s="0" t="str">
        <f aca="false">"19F2040B"</f>
        <v>19F2040B</v>
      </c>
      <c r="B220" s="0" t="s">
        <v>491</v>
      </c>
      <c r="C220" s="0" t="str">
        <f aca="false">"ASCI Systemhaus GmbH"</f>
        <v>ASCI Systemhaus GmbH</v>
      </c>
    </row>
    <row r="221" customFormat="false" ht="15" hidden="false" customHeight="false" outlineLevel="0" collapsed="false">
      <c r="A221" s="0" t="str">
        <f aca="false">"19F2040C"</f>
        <v>19F2040C</v>
      </c>
      <c r="B221" s="0" t="s">
        <v>491</v>
      </c>
      <c r="C221" s="0" t="str">
        <f aca="false">"DB RegioNetz Verkehrs GmbH - Technologiemanagement und -entwicklung"</f>
        <v>DB RegioNetz Verkehrs GmbH - Technologiemanagement und -entwicklung</v>
      </c>
    </row>
    <row r="222" customFormat="false" ht="15" hidden="false" customHeight="false" outlineLevel="0" collapsed="false">
      <c r="A222" s="0" t="str">
        <f aca="false">"19F2040D"</f>
        <v>19F2040D</v>
      </c>
      <c r="B222" s="0" t="s">
        <v>491</v>
      </c>
      <c r="C222" s="0" t="str">
        <f aca="false">"Fraunhofer-Institut für Intelligente Analyse- und Informationssysteme (IAIS)"</f>
        <v>Fraunhofer-Institut für Intelligente Analyse- und Informationssysteme (IAIS)</v>
      </c>
    </row>
    <row r="223" customFormat="false" ht="15" hidden="false" customHeight="false" outlineLevel="0" collapsed="false">
      <c r="A223" s="0" t="str">
        <f aca="false">"19F2040E"</f>
        <v>19F2040E</v>
      </c>
      <c r="B223" s="0" t="s">
        <v>491</v>
      </c>
      <c r="C223" s="0" t="str">
        <f aca="false">"Universität Stuttgart - Fakultät 7 Konstruktions-, Produktions- und Fahrzeugtechnik (Maschinenbau) - Institut für Maschinenelemente - Bereich Schienenfahrzeugtechnik"</f>
        <v>Universität Stuttgart - Fakultät 7 Konstruktions-, Produktions- und Fahrzeugtechnik (Maschinenbau) - Institut für Maschinenelemente - Bereich Schienenfahrzeugtechnik</v>
      </c>
    </row>
    <row r="224" customFormat="false" ht="15" hidden="false" customHeight="false" outlineLevel="0" collapsed="false">
      <c r="A224" s="0" t="str">
        <f aca="false">"19F2041A"</f>
        <v>19F2041A</v>
      </c>
      <c r="B224" s="0" t="s">
        <v>492</v>
      </c>
      <c r="C224" s="0" t="str">
        <f aca="false">"Rheinisch-Westfälische Technische Hochschule Aachen - Fakultät 3 - Bauingenieurwesen - Lehrstuhl und Institut für Straßenwesen"</f>
        <v>Rheinisch-Westfälische Technische Hochschule Aachen - Fakultät 3 - Bauingenieurwesen - Lehrstuhl und Institut für Straßenwesen</v>
      </c>
    </row>
    <row r="225" customFormat="false" ht="15" hidden="false" customHeight="false" outlineLevel="0" collapsed="false">
      <c r="A225" s="0" t="str">
        <f aca="false">"19F2041B"</f>
        <v>19F2041B</v>
      </c>
      <c r="B225" s="0" t="s">
        <v>492</v>
      </c>
      <c r="C225" s="0" t="str">
        <f aca="false">"GETRASOL Ingenieurbüro für das Verkehrswesen Inh. Dipl.-Ing. Thomas Gerlach"</f>
        <v>GETRASOL Ingenieurbüro für das Verkehrswesen Inh. Dipl.-Ing. Thomas Gerlach</v>
      </c>
    </row>
    <row r="226" customFormat="false" ht="15" hidden="false" customHeight="false" outlineLevel="0" collapsed="false">
      <c r="A226" s="0" t="str">
        <f aca="false">"19F2042A"</f>
        <v>19F2042A</v>
      </c>
      <c r="B226" s="0" t="s">
        <v>493</v>
      </c>
      <c r="C226" s="0" t="str">
        <f aca="false">"Hochschule Karlsruhe - Technik und Wirtschaft"</f>
        <v>Hochschule Karlsruhe - Technik und Wirtschaft</v>
      </c>
    </row>
    <row r="227" customFormat="false" ht="15" hidden="false" customHeight="false" outlineLevel="0" collapsed="false">
      <c r="A227" s="0" t="str">
        <f aca="false">"19F2042B"</f>
        <v>19F2042B</v>
      </c>
      <c r="B227" s="0" t="s">
        <v>493</v>
      </c>
      <c r="C227" s="0" t="str">
        <f aca="false">"ANNAX GmbH"</f>
        <v>ANNAX GmbH</v>
      </c>
    </row>
    <row r="228" customFormat="false" ht="15" hidden="false" customHeight="false" outlineLevel="0" collapsed="false">
      <c r="A228" s="0" t="str">
        <f aca="false">"19F2042C"</f>
        <v>19F2042C</v>
      </c>
      <c r="B228" s="0" t="s">
        <v>493</v>
      </c>
      <c r="C228" s="0" t="str">
        <f aca="false">"USU Software AG"</f>
        <v>USU Software AG</v>
      </c>
    </row>
    <row r="229" customFormat="false" ht="15" hidden="false" customHeight="false" outlineLevel="0" collapsed="false">
      <c r="A229" s="0" t="str">
        <f aca="false">"19F2042D"</f>
        <v>19F2042D</v>
      </c>
      <c r="B229" s="0" t="s">
        <v>493</v>
      </c>
      <c r="C229" s="0" t="str">
        <f aca="false">"Mentz GmbH"</f>
        <v>Mentz GmbH</v>
      </c>
    </row>
    <row r="230" customFormat="false" ht="15" hidden="false" customHeight="false" outlineLevel="0" collapsed="false">
      <c r="A230" s="0" t="str">
        <f aca="false">"19F2042E"</f>
        <v>19F2042E</v>
      </c>
      <c r="B230" s="0" t="s">
        <v>493</v>
      </c>
      <c r="C230" s="0" t="str">
        <f aca="false">"Albtal-Verkehrs-Gesellschaft mbH"</f>
        <v>Albtal-Verkehrs-Gesellschaft mbH</v>
      </c>
    </row>
    <row r="231" customFormat="false" ht="15" hidden="false" customHeight="false" outlineLevel="0" collapsed="false">
      <c r="A231" s="0" t="str">
        <f aca="false">"19F2043A"</f>
        <v>19F2043A</v>
      </c>
      <c r="B231" s="0" t="s">
        <v>494</v>
      </c>
      <c r="C231" s="0" t="str">
        <f aca="false">"Kombiverkehr Deutsche Gesellschaft für kombinierten Güterverkehr mbH &amp; Co. KG"</f>
        <v>Kombiverkehr Deutsche Gesellschaft für kombinierten Güterverkehr mbH &amp; Co. KG</v>
      </c>
    </row>
    <row r="232" customFormat="false" ht="15" hidden="false" customHeight="false" outlineLevel="0" collapsed="false">
      <c r="A232" s="0" t="str">
        <f aca="false">"19F2043B"</f>
        <v>19F2043B</v>
      </c>
      <c r="B232" s="0" t="s">
        <v>494</v>
      </c>
      <c r="C232" s="0" t="str">
        <f aca="false">"DB Cargo Aktiengesellschaft"</f>
        <v>DB Cargo Aktiengesellschaft</v>
      </c>
    </row>
    <row r="233" customFormat="false" ht="15" hidden="false" customHeight="false" outlineLevel="0" collapsed="false">
      <c r="A233" s="0" t="str">
        <f aca="false">"19F2043C"</f>
        <v>19F2043C</v>
      </c>
      <c r="B233" s="0" t="s">
        <v>494</v>
      </c>
      <c r="C233" s="0" t="str">
        <f aca="false">"Lokomotion Gesellschaft für Schienentraktion mbH"</f>
        <v>Lokomotion Gesellschaft für Schienentraktion mbH</v>
      </c>
    </row>
    <row r="234" customFormat="false" ht="15" hidden="false" customHeight="false" outlineLevel="0" collapsed="false">
      <c r="A234" s="0" t="str">
        <f aca="false">"19F2043D"</f>
        <v>19F2043D</v>
      </c>
      <c r="B234" s="0" t="s">
        <v>494</v>
      </c>
      <c r="C234" s="0" t="str">
        <f aca="false">"SBB Cargo Deutschland Gesellschaft mit beschränkter Haftung"</f>
        <v>SBB Cargo Deutschland Gesellschaft mit beschränkter Haftung</v>
      </c>
    </row>
    <row r="235" customFormat="false" ht="15" hidden="false" customHeight="false" outlineLevel="0" collapsed="false">
      <c r="A235" s="0" t="str">
        <f aca="false">"19F2043E"</f>
        <v>19F2043E</v>
      </c>
      <c r="B235" s="0" t="s">
        <v>494</v>
      </c>
      <c r="C235" s="0" t="str">
        <f aca="false">"KTL Kombi-Terminal Ludwigshafen GmbH"</f>
        <v>KTL Kombi-Terminal Ludwigshafen GmbH</v>
      </c>
    </row>
    <row r="236" customFormat="false" ht="15" hidden="false" customHeight="false" outlineLevel="0" collapsed="false">
      <c r="A236" s="0" t="str">
        <f aca="false">"19F2043F"</f>
        <v>19F2043F</v>
      </c>
      <c r="B236" s="0" t="s">
        <v>494</v>
      </c>
      <c r="C236" s="0" t="str">
        <f aca="false">"Hoyer GmbH Internationale Fachspedition"</f>
        <v>Hoyer GmbH Internationale Fachspedition</v>
      </c>
    </row>
    <row r="237" customFormat="false" ht="15" hidden="false" customHeight="false" outlineLevel="0" collapsed="false">
      <c r="A237" s="0" t="str">
        <f aca="false">"19F2043G"</f>
        <v>19F2043G</v>
      </c>
      <c r="B237" s="0" t="s">
        <v>494</v>
      </c>
      <c r="C237" s="0" t="str">
        <f aca="false">"PANEUROPA Transport GmbH"</f>
        <v>PANEUROPA Transport GmbH</v>
      </c>
    </row>
    <row r="238" customFormat="false" ht="15" hidden="false" customHeight="false" outlineLevel="0" collapsed="false">
      <c r="A238" s="0" t="str">
        <f aca="false">"19F2043H"</f>
        <v>19F2043H</v>
      </c>
      <c r="B238" s="0" t="s">
        <v>494</v>
      </c>
      <c r="C238" s="0" t="str">
        <f aca="false">"Hupac Transportgesellschaft mit beschränkter Haftung"</f>
        <v>Hupac Transportgesellschaft mit beschränkter Haftung</v>
      </c>
    </row>
    <row r="239" customFormat="false" ht="15" hidden="false" customHeight="false" outlineLevel="0" collapsed="false">
      <c r="A239" s="0" t="str">
        <f aca="false">"19F2044A"</f>
        <v>19F2044A</v>
      </c>
      <c r="B239" s="0" t="s">
        <v>495</v>
      </c>
      <c r="C239" s="0" t="str">
        <f aca="false">"Institut für Seeverkehrswirtschaft und Logistik (ISL)"</f>
        <v>Institut für Seeverkehrswirtschaft und Logistik (ISL)</v>
      </c>
    </row>
    <row r="240" customFormat="false" ht="15" hidden="false" customHeight="false" outlineLevel="0" collapsed="false">
      <c r="A240" s="0" t="str">
        <f aca="false">"19F2044B"</f>
        <v>19F2044B</v>
      </c>
      <c r="B240" s="0" t="s">
        <v>495</v>
      </c>
      <c r="C240" s="0" t="str">
        <f aca="false">"Fraunhofer-Institut für Kommunikation, Informationsverarbeitung und Ergonomie (FKIE)"</f>
        <v>Fraunhofer-Institut für Kommunikation, Informationsverarbeitung und Ergonomie (FKIE)</v>
      </c>
    </row>
    <row r="241" customFormat="false" ht="15" hidden="false" customHeight="false" outlineLevel="0" collapsed="false">
      <c r="A241" s="0" t="str">
        <f aca="false">"19F2044C"</f>
        <v>19F2044C</v>
      </c>
      <c r="B241" s="0" t="s">
        <v>495</v>
      </c>
      <c r="C241" s="0" t="str">
        <f aca="false">"Bertling EDI Service &amp; IT GmbH"</f>
        <v>Bertling EDI Service &amp; IT GmbH</v>
      </c>
    </row>
    <row r="242" customFormat="false" ht="15" hidden="false" customHeight="false" outlineLevel="0" collapsed="false">
      <c r="A242" s="0" t="str">
        <f aca="false">"19F2044D"</f>
        <v>19F2044D</v>
      </c>
      <c r="B242" s="0" t="s">
        <v>495</v>
      </c>
      <c r="C242" s="0" t="str">
        <f aca="false">"TFG Transfracht Internationale Gesellschaft für kombinierten Güterverkehr mbH"</f>
        <v>TFG Transfracht Internationale Gesellschaft für kombinierten Güterverkehr mbH</v>
      </c>
    </row>
    <row r="243" customFormat="false" ht="15" hidden="false" customHeight="false" outlineLevel="0" collapsed="false">
      <c r="A243" s="0" t="str">
        <f aca="false">"19F2044E"</f>
        <v>19F2044E</v>
      </c>
      <c r="B243" s="0" t="s">
        <v>495</v>
      </c>
      <c r="C243" s="0" t="str">
        <f aca="false">"MSC Germany S.A. &amp; Co. KG"</f>
        <v>MSC Germany S.A. &amp; Co. KG</v>
      </c>
    </row>
    <row r="244" customFormat="false" ht="15" hidden="false" customHeight="false" outlineLevel="0" collapsed="false">
      <c r="A244" s="0" t="str">
        <f aca="false">"19F2044F"</f>
        <v>19F2044F</v>
      </c>
      <c r="B244" s="0" t="s">
        <v>495</v>
      </c>
      <c r="C244" s="0" t="str">
        <f aca="false">"datenschutz cert GmbH"</f>
        <v>datenschutz cert GmbH</v>
      </c>
    </row>
    <row r="245" customFormat="false" ht="15" hidden="false" customHeight="false" outlineLevel="0" collapsed="false">
      <c r="A245" s="0" t="str">
        <f aca="false">"19F2044G"</f>
        <v>19F2044G</v>
      </c>
      <c r="B245" s="0" t="s">
        <v>495</v>
      </c>
      <c r="C245" s="0" t="str">
        <f aca="false">"BSH Hausgeräte GmbH"</f>
        <v>BSH Hausgeräte GmbH</v>
      </c>
    </row>
    <row r="246" customFormat="false" ht="15" hidden="false" customHeight="false" outlineLevel="0" collapsed="false">
      <c r="A246" s="0" t="str">
        <f aca="false">"19F2045A"</f>
        <v>19F2045A</v>
      </c>
      <c r="B246" s="0" t="s">
        <v>496</v>
      </c>
      <c r="C246" s="0" t="str">
        <f aca="false">"AUDI Aktiengesellschaft - Abt. I/EK-S1 Vorentwicklung / Konzepte Aufbau"</f>
        <v>AUDI Aktiengesellschaft - Abt. I/EK-S1 Vorentwicklung / Konzepte Aufbau</v>
      </c>
    </row>
    <row r="247" customFormat="false" ht="15" hidden="false" customHeight="false" outlineLevel="0" collapsed="false">
      <c r="A247" s="0" t="str">
        <f aca="false">"19F2045B"</f>
        <v>19F2045B</v>
      </c>
      <c r="B247" s="0" t="s">
        <v>496</v>
      </c>
      <c r="C247" s="0" t="str">
        <f aca="false">"Deutscher Wetterdienst (DWD)"</f>
        <v>Deutscher Wetterdienst (DWD)</v>
      </c>
    </row>
    <row r="248" customFormat="false" ht="15" hidden="false" customHeight="false" outlineLevel="0" collapsed="false">
      <c r="A248" s="0" t="str">
        <f aca="false">"19F2046A"</f>
        <v>19F2046A</v>
      </c>
      <c r="B248" s="0" t="s">
        <v>497</v>
      </c>
      <c r="C248" s="0" t="str">
        <f aca="false">"German Auto Labs GAL GmbH"</f>
        <v>German Auto Labs GAL GmbH</v>
      </c>
    </row>
    <row r="249" customFormat="false" ht="15" hidden="false" customHeight="false" outlineLevel="0" collapsed="false">
      <c r="A249" s="0" t="str">
        <f aca="false">"19F2047A"</f>
        <v>19F2047A</v>
      </c>
      <c r="B249" s="0" t="s">
        <v>498</v>
      </c>
      <c r="C249" s="0" t="str">
        <f aca="false">"Bochumer Institut für Technologie gGmbH"</f>
        <v>Bochumer Institut für Technologie gGmbH</v>
      </c>
    </row>
    <row r="250" customFormat="false" ht="15" hidden="false" customHeight="false" outlineLevel="0" collapsed="false">
      <c r="A250" s="0" t="str">
        <f aca="false">"19F2047B"</f>
        <v>19F2047B</v>
      </c>
      <c r="B250" s="0" t="s">
        <v>498</v>
      </c>
      <c r="C250" s="0" t="str">
        <f aca="false">"Old World Computing UG (haftungsbeschränkt)"</f>
        <v>Old World Computing UG (haftungsbeschränkt)</v>
      </c>
    </row>
    <row r="251" customFormat="false" ht="15" hidden="false" customHeight="false" outlineLevel="0" collapsed="false">
      <c r="A251" s="0" t="str">
        <f aca="false">"19F2047C"</f>
        <v>19F2047C</v>
      </c>
      <c r="B251" s="0" t="s">
        <v>498</v>
      </c>
      <c r="C251" s="0" t="str">
        <f aca="false">"Hochschule Bochum - Fachbereich Elektrotechnik und Informatik"</f>
        <v>Hochschule Bochum - Fachbereich Elektrotechnik und Informatik</v>
      </c>
    </row>
    <row r="252" customFormat="false" ht="15" hidden="false" customHeight="false" outlineLevel="0" collapsed="false">
      <c r="A252" s="0" t="str">
        <f aca="false">"19F2047D"</f>
        <v>19F2047D</v>
      </c>
      <c r="B252" s="0" t="s">
        <v>498</v>
      </c>
      <c r="C252" s="0" t="str">
        <f aca="false">"secunet Security Networks Aktiengesellschaft - Niederlassung Berlin"</f>
        <v>secunet Security Networks Aktiengesellschaft - Niederlassung Berlin</v>
      </c>
    </row>
    <row r="253" customFormat="false" ht="15" hidden="false" customHeight="false" outlineLevel="0" collapsed="false">
      <c r="A253" s="0" t="str">
        <f aca="false">"19F2048A"</f>
        <v>19F2048A</v>
      </c>
      <c r="B253" s="0" t="s">
        <v>499</v>
      </c>
      <c r="C253" s="0" t="str">
        <f aca="false">"Metropolregion Rhein-Neckar GmbH"</f>
        <v>Metropolregion Rhein-Neckar GmbH</v>
      </c>
    </row>
    <row r="254" customFormat="false" ht="15" hidden="false" customHeight="false" outlineLevel="0" collapsed="false">
      <c r="A254" s="0" t="str">
        <f aca="false">"19F2048B"</f>
        <v>19F2048B</v>
      </c>
      <c r="B254" s="0" t="s">
        <v>499</v>
      </c>
      <c r="C254" s="0" t="str">
        <f aca="false">"Deutsches Forschungsinstitut für öffentliche Verwaltung"</f>
        <v>Deutsches Forschungsinstitut für öffentliche Verwaltung</v>
      </c>
    </row>
    <row r="255" customFormat="false" ht="15" hidden="false" customHeight="false" outlineLevel="0" collapsed="false">
      <c r="A255" s="0" t="str">
        <f aca="false">"19F2048C"</f>
        <v>19F2048C</v>
      </c>
      <c r="B255" s="0" t="s">
        <v>499</v>
      </c>
      <c r="C255" s="0" t="str">
        <f aca="false">"Netzwerk Geoinformation der Metropolregion Rhein-Neckar e.V."</f>
        <v>Netzwerk Geoinformation der Metropolregion Rhein-Neckar e.V.</v>
      </c>
    </row>
    <row r="256" customFormat="false" ht="15" hidden="false" customHeight="false" outlineLevel="0" collapsed="false">
      <c r="A256" s="0" t="str">
        <f aca="false">"19F2048D"</f>
        <v>19F2048D</v>
      </c>
      <c r="B256" s="0" t="s">
        <v>499</v>
      </c>
      <c r="C256" s="0" t="str">
        <f aca="false">"Universität Mannheim - Institut für Enterprise Systems (InES)"</f>
        <v>Universität Mannheim - Institut für Enterprise Systems (InES)</v>
      </c>
    </row>
    <row r="257" customFormat="false" ht="15" hidden="false" customHeight="false" outlineLevel="0" collapsed="false">
      <c r="A257" s="0" t="str">
        <f aca="false">"19F2048E"</f>
        <v>19F2048E</v>
      </c>
      <c r="B257" s="0" t="s">
        <v>499</v>
      </c>
      <c r="C257" s="0" t="str">
        <f aca="false">"Thales Deutschland GmbH - Standort Koblenz"</f>
        <v>Thales Deutschland GmbH - Standort Koblenz</v>
      </c>
    </row>
    <row r="258" customFormat="false" ht="15" hidden="false" customHeight="false" outlineLevel="0" collapsed="false">
      <c r="A258" s="0" t="str">
        <f aca="false">"19F2048F"</f>
        <v>19F2048F</v>
      </c>
      <c r="B258" s="0" t="s">
        <v>499</v>
      </c>
      <c r="C258" s="0" t="str">
        <f aca="false">"MTS Maschinentechnik Schrode AG"</f>
        <v>MTS Maschinentechnik Schrode AG</v>
      </c>
    </row>
    <row r="259" customFormat="false" ht="15" hidden="false" customHeight="false" outlineLevel="0" collapsed="false">
      <c r="A259" s="0" t="str">
        <f aca="false">"19F2049A"</f>
        <v>19F2049A</v>
      </c>
      <c r="B259" s="0" t="s">
        <v>500</v>
      </c>
      <c r="C259" s="0" t="str">
        <f aca="false">"Technische Hochschule Mittelhessen"</f>
        <v>Technische Hochschule Mittelhessen</v>
      </c>
    </row>
    <row r="260" customFormat="false" ht="15" hidden="false" customHeight="false" outlineLevel="0" collapsed="false">
      <c r="A260" s="0" t="str">
        <f aca="false">"19F2049B"</f>
        <v>19F2049B</v>
      </c>
      <c r="B260" s="0" t="s">
        <v>500</v>
      </c>
      <c r="C260" s="0" t="str">
        <f aca="false">"Bauhaus-Universität Weimar - Fakultät Bauingenieurwesen - Professur Verkehrssystemplanung"</f>
        <v>Bauhaus-Universität Weimar - Fakultät Bauingenieurwesen - Professur Verkehrssystemplanung</v>
      </c>
    </row>
    <row r="261" customFormat="false" ht="15" hidden="false" customHeight="false" outlineLevel="0" collapsed="false">
      <c r="A261" s="0" t="str">
        <f aca="false">"19F2049C"</f>
        <v>19F2049C</v>
      </c>
      <c r="B261" s="0" t="s">
        <v>500</v>
      </c>
      <c r="C261" s="0" t="str">
        <f aca="false">"TraffiCon GmbH"</f>
        <v>TraffiCon GmbH</v>
      </c>
    </row>
    <row r="262" customFormat="false" ht="15" hidden="false" customHeight="false" outlineLevel="0" collapsed="false">
      <c r="A262" s="0" t="str">
        <f aca="false">"19F2049D"</f>
        <v>19F2049D</v>
      </c>
      <c r="B262" s="0" t="s">
        <v>500</v>
      </c>
      <c r="C262" s="0" t="str">
        <f aca="false">"Stadt Kassel - Straßenverkehrs- und Tiefbauamt"</f>
        <v>Stadt Kassel - Straßenverkehrs- und Tiefbauamt</v>
      </c>
    </row>
    <row r="263" customFormat="false" ht="15" hidden="false" customHeight="false" outlineLevel="0" collapsed="false">
      <c r="A263" s="0" t="str">
        <f aca="false">"19F2049E"</f>
        <v>19F2049E</v>
      </c>
      <c r="B263" s="0" t="s">
        <v>500</v>
      </c>
      <c r="C263" s="0" t="str">
        <f aca="false">"Stadt Dortmund - Dezernat 6 - Tiefbauamt"</f>
        <v>Stadt Dortmund - Dezernat 6 - Tiefbauamt</v>
      </c>
    </row>
    <row r="264" customFormat="false" ht="15" hidden="false" customHeight="false" outlineLevel="0" collapsed="false">
      <c r="A264" s="0" t="str">
        <f aca="false">"19F2049F"</f>
        <v>19F2049F</v>
      </c>
      <c r="B264" s="0" t="s">
        <v>500</v>
      </c>
      <c r="C264" s="0" t="str">
        <f aca="false">"Stadt Frankfurt am Main - Straßenverkehrsamt"</f>
        <v>Stadt Frankfurt am Main - Straßenverkehrsamt</v>
      </c>
    </row>
    <row r="265" customFormat="false" ht="15" hidden="false" customHeight="false" outlineLevel="0" collapsed="false">
      <c r="A265" s="0" t="str">
        <f aca="false">"19F2049G"</f>
        <v>19F2049G</v>
      </c>
      <c r="B265" s="0" t="s">
        <v>500</v>
      </c>
      <c r="C265" s="0" t="str">
        <f aca="false">"ivm GmbH (Integriertes Verkehrs- und Mobilitätsmanagement Region Frankfurt Rhein-Main)"</f>
        <v>ivm GmbH (Integriertes Verkehrs- und Mobilitätsmanagement Region Frankfurt Rhein-Main)</v>
      </c>
    </row>
    <row r="266" customFormat="false" ht="15" hidden="false" customHeight="false" outlineLevel="0" collapsed="false">
      <c r="A266" s="0" t="str">
        <f aca="false">"19F2049H"</f>
        <v>19F2049H</v>
      </c>
      <c r="B266" s="0" t="s">
        <v>500</v>
      </c>
      <c r="C266" s="0" t="str">
        <f aca="false">"pwp - systems GmbH - Niederlassung Halle (Saale)"</f>
        <v>pwp - systems GmbH - Niederlassung Halle (Saale)</v>
      </c>
    </row>
    <row r="267" customFormat="false" ht="15" hidden="false" customHeight="false" outlineLevel="0" collapsed="false">
      <c r="A267" s="0" t="str">
        <f aca="false">"19F2049I"</f>
        <v>19F2049I</v>
      </c>
      <c r="B267" s="0" t="s">
        <v>500</v>
      </c>
      <c r="C267" s="0" t="str">
        <f aca="false">"ZEITMEILEN AG"</f>
        <v>ZEITMEILEN AG</v>
      </c>
    </row>
    <row r="268" customFormat="false" ht="15" hidden="false" customHeight="false" outlineLevel="0" collapsed="false">
      <c r="A268" s="0" t="str">
        <f aca="false">"19F2050A"</f>
        <v>19F2050A</v>
      </c>
      <c r="B268" s="0" t="s">
        <v>501</v>
      </c>
      <c r="C268" s="0" t="str">
        <f aca="false">"Fraunhofer-Institut für Umwelt-, Sicherheits- und Energietechnik (UMSICHT)"</f>
        <v>Fraunhofer-Institut für Umwelt-, Sicherheits- und Energietechnik (UMSICHT)</v>
      </c>
    </row>
    <row r="269" customFormat="false" ht="15" hidden="false" customHeight="false" outlineLevel="0" collapsed="false">
      <c r="A269" s="0" t="str">
        <f aca="false">"19F2050B"</f>
        <v>19F2050B</v>
      </c>
      <c r="B269" s="0" t="s">
        <v>501</v>
      </c>
      <c r="C269" s="0" t="str">
        <f aca="false">"Ingenieurgesellschaft Prof. Dr. Sieker mbH"</f>
        <v>Ingenieurgesellschaft Prof. Dr. Sieker mbH</v>
      </c>
    </row>
    <row r="270" customFormat="false" ht="15" hidden="false" customHeight="false" outlineLevel="0" collapsed="false">
      <c r="A270" s="0" t="str">
        <f aca="false">"19F2050C"</f>
        <v>19F2050C</v>
      </c>
      <c r="B270" s="0" t="s">
        <v>501</v>
      </c>
      <c r="C270" s="0" t="str">
        <f aca="false">"iMA - Immissionen, Meteorologie, Akustik - Richter und Röckle GmbH &amp; Co. KG"</f>
        <v>iMA - Immissionen, Meteorologie, Akustik - Richter und Röckle GmbH &amp; Co. KG</v>
      </c>
    </row>
    <row r="271" customFormat="false" ht="15" hidden="false" customHeight="false" outlineLevel="0" collapsed="false">
      <c r="A271" s="0" t="str">
        <f aca="false">"19F2051A"</f>
        <v>19F2051A</v>
      </c>
      <c r="B271" s="0" t="s">
        <v>502</v>
      </c>
      <c r="C271" s="0" t="str">
        <f aca="false">"BearingPoint GmbH"</f>
        <v>BearingPoint GmbH</v>
      </c>
    </row>
    <row r="272" customFormat="false" ht="15" hidden="false" customHeight="false" outlineLevel="0" collapsed="false">
      <c r="A272" s="0" t="str">
        <f aca="false">"19F2051B"</f>
        <v>19F2051B</v>
      </c>
      <c r="B272" s="0" t="s">
        <v>502</v>
      </c>
      <c r="C272" s="0" t="str">
        <f aca="false">"BearingPoint Technology GmbH"</f>
        <v>BearingPoint Technology GmbH</v>
      </c>
    </row>
    <row r="273" customFormat="false" ht="15" hidden="false" customHeight="false" outlineLevel="0" collapsed="false">
      <c r="A273" s="0" t="str">
        <f aca="false">"19F2051D"</f>
        <v>19F2051D</v>
      </c>
      <c r="B273" s="0" t="s">
        <v>502</v>
      </c>
      <c r="C273" s="0" t="str">
        <f aca="false">"Technische Universität Berlin - Institut für Bauingenieurwesen - Fachgebiet Wasserwirtschaft und Hydrosystemmodellierung"</f>
        <v>Technische Universität Berlin - Institut für Bauingenieurwesen - Fachgebiet Wasserwirtschaft und Hydrosystemmodellierung</v>
      </c>
    </row>
    <row r="274" customFormat="false" ht="15" hidden="false" customHeight="false" outlineLevel="0" collapsed="false">
      <c r="A274" s="0" t="str">
        <f aca="false">"19F2051E"</f>
        <v>19F2051E</v>
      </c>
      <c r="B274" s="0" t="s">
        <v>502</v>
      </c>
      <c r="C274" s="0" t="str">
        <f aca="false">"Bundesanstalt für Gewässerkunde (BfG)"</f>
        <v>Bundesanstalt für Gewässerkunde (BfG)</v>
      </c>
    </row>
    <row r="275" customFormat="false" ht="15" hidden="false" customHeight="false" outlineLevel="0" collapsed="false">
      <c r="A275" s="0" t="str">
        <f aca="false">"19F2052A"</f>
        <v>19F2052A</v>
      </c>
      <c r="B275" s="0" t="s">
        <v>503</v>
      </c>
      <c r="C275" s="0" t="str">
        <f aca="false">"iRights.Lab GmbH"</f>
        <v>iRights.Lab GmbH</v>
      </c>
    </row>
    <row r="276" customFormat="false" ht="15" hidden="false" customHeight="false" outlineLevel="0" collapsed="false">
      <c r="A276" s="0" t="str">
        <f aca="false">"19F2053A"</f>
        <v>19F2053A</v>
      </c>
      <c r="B276" s="0" t="s">
        <v>504</v>
      </c>
      <c r="C276" s="0" t="str">
        <f aca="false">"WIK Wissenschaftliches Institut für Infrastruktur und Kommunikationsdienste GmbH"</f>
        <v>WIK Wissenschaftliches Institut für Infrastruktur und Kommunikationsdienste GmbH</v>
      </c>
    </row>
    <row r="277" customFormat="false" ht="15" hidden="false" customHeight="false" outlineLevel="0" collapsed="false">
      <c r="A277" s="0" t="str">
        <f aca="false">"19F2054A"</f>
        <v>19F2054A</v>
      </c>
      <c r="B277" s="0" t="s">
        <v>505</v>
      </c>
      <c r="C277" s="0" t="str">
        <f aca="false">"Bundesanstalt für Gewässerkunde (BfG)"</f>
        <v>Bundesanstalt für Gewässerkunde (BfG)</v>
      </c>
    </row>
    <row r="278" customFormat="false" ht="15" hidden="false" customHeight="false" outlineLevel="0" collapsed="false">
      <c r="A278" s="0" t="str">
        <f aca="false">"19F2054B"</f>
        <v>19F2054B</v>
      </c>
      <c r="B278" s="0" t="s">
        <v>505</v>
      </c>
      <c r="C278" s="0" t="str">
        <f aca="false">"Geocoptix GmbH"</f>
        <v>Geocoptix GmbH</v>
      </c>
    </row>
    <row r="279" customFormat="false" ht="15" hidden="false" customHeight="false" outlineLevel="0" collapsed="false">
      <c r="A279" s="0" t="str">
        <f aca="false">"19F2054C"</f>
        <v>19F2054C</v>
      </c>
      <c r="B279" s="0" t="s">
        <v>505</v>
      </c>
      <c r="C279" s="0" t="str">
        <f aca="false">"JB Hyperspectral Devices UG (haftungsbeschränkt)"</f>
        <v>JB Hyperspectral Devices UG (haftungsbeschränkt)</v>
      </c>
    </row>
    <row r="280" customFormat="false" ht="15" hidden="false" customHeight="false" outlineLevel="0" collapsed="false">
      <c r="A280" s="0" t="str">
        <f aca="false">"19F2054D"</f>
        <v>19F2054D</v>
      </c>
      <c r="B280" s="0" t="s">
        <v>505</v>
      </c>
      <c r="C280" s="0" t="str">
        <f aca="false">"Hochschule Koblenz - RheinAhrCampus Remagen - Anwendungszentrum für multimodale und luftgestützte Sensorik"</f>
        <v>Hochschule Koblenz - RheinAhrCampus Remagen - Anwendungszentrum für multimodale und luftgestützte Sensorik</v>
      </c>
    </row>
    <row r="281" customFormat="false" ht="15" hidden="false" customHeight="false" outlineLevel="0" collapsed="false">
      <c r="A281" s="0" t="str">
        <f aca="false">"19F2055A"</f>
        <v>19F2055A</v>
      </c>
      <c r="B281" s="0" t="s">
        <v>506</v>
      </c>
      <c r="C281" s="0" t="str">
        <f aca="false">"Siemens Mobility GmbH - MO CS MM"</f>
        <v>Siemens Mobility GmbH - MO CS MM</v>
      </c>
    </row>
    <row r="282" customFormat="false" ht="15" hidden="false" customHeight="false" outlineLevel="0" collapsed="false">
      <c r="A282" s="0" t="str">
        <f aca="false">"19F2055B"</f>
        <v>19F2055B</v>
      </c>
      <c r="B282" s="0" t="s">
        <v>506</v>
      </c>
      <c r="C282" s="0" t="str">
        <f aca="false">"Deutsches Zentrum für Luft- und Raumfahrt e.V. - Standort Berlin - Institut für Verkehrssystemtechnik"</f>
        <v>Deutsches Zentrum für Luft- und Raumfahrt e.V. - Standort Berlin - Institut für Verkehrssystemtechnik</v>
      </c>
    </row>
    <row r="283" customFormat="false" ht="15" hidden="false" customHeight="false" outlineLevel="0" collapsed="false">
      <c r="A283" s="0" t="str">
        <f aca="false">"19F2055C"</f>
        <v>19F2055C</v>
      </c>
      <c r="B283" s="0" t="s">
        <v>506</v>
      </c>
      <c r="C283" s="0" t="str">
        <f aca="false">"Copting GmbH"</f>
        <v>Copting GmbH</v>
      </c>
    </row>
    <row r="284" customFormat="false" ht="15" hidden="false" customHeight="false" outlineLevel="0" collapsed="false">
      <c r="A284" s="0" t="str">
        <f aca="false">"19F2056A"</f>
        <v>19F2056A</v>
      </c>
      <c r="B284" s="0" t="s">
        <v>507</v>
      </c>
      <c r="C284" s="0" t="str">
        <f aca="false">"FZI Forschungszentrum Informatik am Karlsruher Institut für Technologie"</f>
        <v>FZI Forschungszentrum Informatik am Karlsruher Institut für Technologie</v>
      </c>
    </row>
    <row r="285" customFormat="false" ht="15" hidden="false" customHeight="false" outlineLevel="0" collapsed="false">
      <c r="A285" s="0" t="str">
        <f aca="false">"19F2056B"</f>
        <v>19F2056B</v>
      </c>
      <c r="B285" s="0" t="s">
        <v>507</v>
      </c>
      <c r="C285" s="0" t="str">
        <f aca="false">"understandAI GmbH"</f>
        <v>understandAI GmbH</v>
      </c>
    </row>
    <row r="286" customFormat="false" ht="15" hidden="false" customHeight="false" outlineLevel="0" collapsed="false">
      <c r="A286" s="0" t="str">
        <f aca="false">"19F2056C"</f>
        <v>19F2056C</v>
      </c>
      <c r="B286" s="0" t="s">
        <v>507</v>
      </c>
      <c r="C286" s="0" t="str">
        <f aca="false">"kosima GmbH Kostenorientiertes systemunterstütztes Infrastrukturmanagement"</f>
        <v>kosima GmbH Kostenorientiertes systemunterstütztes Infrastrukturmanagement</v>
      </c>
    </row>
    <row r="287" customFormat="false" ht="15" hidden="false" customHeight="false" outlineLevel="0" collapsed="false">
      <c r="A287" s="0" t="str">
        <f aca="false">"19F2056D"</f>
        <v>19F2056D</v>
      </c>
      <c r="B287" s="0" t="s">
        <v>507</v>
      </c>
      <c r="C287" s="0" t="str">
        <f aca="false">"HOCHTIEF PPP Solutions GmbH"</f>
        <v>HOCHTIEF PPP Solutions GmbH</v>
      </c>
    </row>
    <row r="288" customFormat="false" ht="15" hidden="false" customHeight="false" outlineLevel="0" collapsed="false">
      <c r="A288" s="0" t="str">
        <f aca="false">"19F2057A"</f>
        <v>19F2057A</v>
      </c>
      <c r="B288" s="0" t="s">
        <v>508</v>
      </c>
      <c r="C288" s="0" t="str">
        <f aca="false">"M.O.S.S Computer Grafik-Systeme GmbH"</f>
        <v>M.O.S.S Computer Grafik-Systeme GmbH</v>
      </c>
    </row>
    <row r="289" customFormat="false" ht="15" hidden="false" customHeight="false" outlineLevel="0" collapsed="false">
      <c r="A289" s="0" t="str">
        <f aca="false">"19F2057B"</f>
        <v>19F2057B</v>
      </c>
      <c r="B289" s="0" t="s">
        <v>508</v>
      </c>
      <c r="C289" s="0" t="str">
        <f aca="false">"Robotic Eyes GmbH"</f>
        <v>Robotic Eyes GmbH</v>
      </c>
    </row>
    <row r="290" customFormat="false" ht="15" hidden="false" customHeight="false" outlineLevel="0" collapsed="false">
      <c r="A290" s="0" t="str">
        <f aca="false">"19F2057C"</f>
        <v>19F2057C</v>
      </c>
      <c r="B290" s="0" t="s">
        <v>508</v>
      </c>
      <c r="C290" s="0" t="str">
        <f aca="false">"DMT GmbH &amp; Co. KG"</f>
        <v>DMT GmbH &amp; Co. KG</v>
      </c>
    </row>
    <row r="291" customFormat="false" ht="15" hidden="false" customHeight="false" outlineLevel="0" collapsed="false">
      <c r="A291" s="0" t="str">
        <f aca="false">"19F2057D"</f>
        <v>19F2057D</v>
      </c>
      <c r="B291" s="0" t="s">
        <v>508</v>
      </c>
      <c r="C291" s="0" t="str">
        <f aca="false">"Steinmann-Kauer-Consulting GbR"</f>
        <v>Steinmann-Kauer-Consulting GbR</v>
      </c>
    </row>
    <row r="292" customFormat="false" ht="15" hidden="false" customHeight="false" outlineLevel="0" collapsed="false">
      <c r="A292" s="0" t="str">
        <f aca="false">"19F2057E"</f>
        <v>19F2057E</v>
      </c>
      <c r="B292" s="0" t="s">
        <v>508</v>
      </c>
      <c r="C292" s="0" t="str">
        <f aca="false">"Technische Universität Darmstadt - Centre for Cognitive Science"</f>
        <v>Technische Universität Darmstadt - Centre for Cognitive Science</v>
      </c>
    </row>
    <row r="293" customFormat="false" ht="15" hidden="false" customHeight="false" outlineLevel="0" collapsed="false">
      <c r="A293" s="0" t="str">
        <f aca="false">"19F2057F"</f>
        <v>19F2057F</v>
      </c>
      <c r="B293" s="0" t="s">
        <v>508</v>
      </c>
      <c r="C293" s="0" t="str">
        <f aca="false">"Drees &amp; Sommer Advanced Building Technologies GmbH"</f>
        <v>Drees &amp; Sommer Advanced Building Technologies GmbH</v>
      </c>
    </row>
    <row r="294" customFormat="false" ht="15" hidden="false" customHeight="false" outlineLevel="0" collapsed="false">
      <c r="A294" s="0" t="str">
        <f aca="false">"19F2058A"</f>
        <v>19F2058A</v>
      </c>
      <c r="B294" s="0" t="s">
        <v>509</v>
      </c>
      <c r="C294" s="0" t="str">
        <f aca="false">"DB Systel GmbH - Niederlassung Berlin"</f>
        <v>DB Systel GmbH - Niederlassung Berlin</v>
      </c>
    </row>
    <row r="295" customFormat="false" ht="15" hidden="false" customHeight="false" outlineLevel="0" collapsed="false">
      <c r="A295" s="0" t="str">
        <f aca="false">"19F2058B"</f>
        <v>19F2058B</v>
      </c>
      <c r="B295" s="0" t="s">
        <v>509</v>
      </c>
      <c r="C295" s="0" t="str">
        <f aca="false">"Deutsches Forschungszentrum für Künstliche Intelligenz GmbH - Sprachtechnologie"</f>
        <v>Deutsches Forschungszentrum für Künstliche Intelligenz GmbH - Sprachtechnologie</v>
      </c>
    </row>
    <row r="296" customFormat="false" ht="15" hidden="false" customHeight="false" outlineLevel="0" collapsed="false">
      <c r="A296" s="0" t="str">
        <f aca="false">"19F2058C"</f>
        <v>19F2058C</v>
      </c>
      <c r="B296" s="0" t="s">
        <v>509</v>
      </c>
      <c r="C296" s="0" t="str">
        <f aca="false">"idalab GmbH"</f>
        <v>idalab GmbH</v>
      </c>
    </row>
    <row r="297" customFormat="false" ht="15" hidden="false" customHeight="false" outlineLevel="0" collapsed="false">
      <c r="A297" s="0" t="str">
        <f aca="false">"19F2058D"</f>
        <v>19F2058D</v>
      </c>
      <c r="B297" s="0" t="s">
        <v>509</v>
      </c>
      <c r="C297" s="0" t="str">
        <f aca="false">"Door2Door GmbH"</f>
        <v>Door2Door GmbH</v>
      </c>
    </row>
    <row r="298" customFormat="false" ht="15" hidden="false" customHeight="false" outlineLevel="0" collapsed="false">
      <c r="A298" s="0" t="str">
        <f aca="false">"19F2059A"</f>
        <v>19F2059A</v>
      </c>
      <c r="B298" s="0" t="s">
        <v>510</v>
      </c>
      <c r="C298" s="0" t="str">
        <f aca="false">"Telefónica Germany NEXT GmbH"</f>
        <v>Telefónica Germany NEXT GmbH</v>
      </c>
    </row>
    <row r="299" customFormat="false" ht="15" hidden="false" customHeight="false" outlineLevel="0" collapsed="false">
      <c r="A299" s="0" t="str">
        <f aca="false">"19F2059B"</f>
        <v>19F2059B</v>
      </c>
      <c r="B299" s="0" t="s">
        <v>510</v>
      </c>
      <c r="C299" s="0" t="str">
        <f aca="false">"civity Management Consultants GmbH &amp; Co. KG"</f>
        <v>civity Management Consultants GmbH &amp; Co. KG</v>
      </c>
    </row>
    <row r="300" customFormat="false" ht="15" hidden="false" customHeight="false" outlineLevel="0" collapsed="false">
      <c r="A300" s="0" t="str">
        <f aca="false">"19F2059C"</f>
        <v>19F2059C</v>
      </c>
      <c r="B300" s="0" t="s">
        <v>510</v>
      </c>
      <c r="C300" s="0" t="str">
        <f aca="false">"MotionTag GmbH"</f>
        <v>MotionTag GmbH</v>
      </c>
    </row>
    <row r="301" customFormat="false" ht="15" hidden="false" customHeight="false" outlineLevel="0" collapsed="false">
      <c r="A301" s="0" t="str">
        <f aca="false">"19F2059D"</f>
        <v>19F2059D</v>
      </c>
      <c r="B301" s="0" t="s">
        <v>510</v>
      </c>
      <c r="C301" s="0" t="str">
        <f aca="false">"Fraunhofer-Institut für Intelligente Analyse- und Informationssysteme (IAIS)"</f>
        <v>Fraunhofer-Institut für Intelligente Analyse- und Informationssysteme (IAIS)</v>
      </c>
    </row>
    <row r="302" customFormat="false" ht="15" hidden="false" customHeight="false" outlineLevel="0" collapsed="false">
      <c r="A302" s="0" t="str">
        <f aca="false">"19F2060A"</f>
        <v>19F2060A</v>
      </c>
      <c r="B302" s="0" t="s">
        <v>511</v>
      </c>
      <c r="C302" s="0" t="str">
        <f aca="false">"DB Cargo Aktiengesellschaft - Niederlassung Frankfurt"</f>
        <v>DB Cargo Aktiengesellschaft - Niederlassung Frankfurt</v>
      </c>
    </row>
    <row r="303" customFormat="false" ht="15" hidden="false" customHeight="false" outlineLevel="0" collapsed="false">
      <c r="A303" s="0" t="str">
        <f aca="false">"19F2060B"</f>
        <v>19F2060B</v>
      </c>
      <c r="B303" s="0" t="s">
        <v>511</v>
      </c>
      <c r="C303" s="0" t="str">
        <f aca="false">"Inspirient GmbH"</f>
        <v>Inspirient GmbH</v>
      </c>
    </row>
    <row r="304" customFormat="false" ht="15" hidden="false" customHeight="false" outlineLevel="0" collapsed="false">
      <c r="A304" s="0" t="str">
        <f aca="false">"19F2060C"</f>
        <v>19F2060C</v>
      </c>
      <c r="B304" s="0" t="s">
        <v>511</v>
      </c>
      <c r="C304" s="0" t="str">
        <f aca="false">"Rheinisch-Westfälische Technische Hochschule Aachen - Fakultät 4 - Maschinenwesen - Lehrstuhl Informationsmanagement im Maschinenbau"</f>
        <v>Rheinisch-Westfälische Technische Hochschule Aachen - Fakultät 4 - Maschinenwesen - Lehrstuhl Informationsmanagement im Maschinenbau</v>
      </c>
    </row>
    <row r="305" customFormat="false" ht="15" hidden="false" customHeight="false" outlineLevel="0" collapsed="false">
      <c r="A305" s="0" t="str">
        <f aca="false">"19F2061A"</f>
        <v>19F2061A</v>
      </c>
      <c r="B305" s="0" t="s">
        <v>512</v>
      </c>
      <c r="C305" s="0" t="str">
        <f aca="false">"Institut für Automation und Kommunikation e.V."</f>
        <v>Institut für Automation und Kommunikation e.V.</v>
      </c>
    </row>
    <row r="306" customFormat="false" ht="15" hidden="false" customHeight="false" outlineLevel="0" collapsed="false">
      <c r="A306" s="0" t="str">
        <f aca="false">"19F2061B"</f>
        <v>19F2061B</v>
      </c>
      <c r="B306" s="0" t="s">
        <v>512</v>
      </c>
      <c r="C306" s="0" t="str">
        <f aca="false">"ParkHere GmbH"</f>
        <v>ParkHere GmbH</v>
      </c>
    </row>
    <row r="307" customFormat="false" ht="15" hidden="false" customHeight="false" outlineLevel="0" collapsed="false">
      <c r="A307" s="0" t="str">
        <f aca="false">"19F2061C"</f>
        <v>19F2061C</v>
      </c>
      <c r="B307" s="0" t="s">
        <v>512</v>
      </c>
      <c r="C307" s="0" t="str">
        <f aca="false">"WunderCar Mobility Solutions GmbH"</f>
        <v>WunderCar Mobility Solutions GmbH</v>
      </c>
    </row>
    <row r="308" customFormat="false" ht="15" hidden="false" customHeight="false" outlineLevel="0" collapsed="false">
      <c r="A308" s="0" t="str">
        <f aca="false">"19F2062A"</f>
        <v>19F2062A</v>
      </c>
      <c r="B308" s="0" t="s">
        <v>513</v>
      </c>
      <c r="C308" s="0" t="str">
        <f aca="false">"JAKOTA Cruise Systems GmbH"</f>
        <v>JAKOTA Cruise Systems GmbH</v>
      </c>
    </row>
    <row r="309" customFormat="false" ht="15" hidden="false" customHeight="false" outlineLevel="0" collapsed="false">
      <c r="A309" s="0" t="str">
        <f aca="false">"19F2062B"</f>
        <v>19F2062B</v>
      </c>
      <c r="B309" s="0" t="s">
        <v>513</v>
      </c>
      <c r="C309" s="0" t="str">
        <f aca="false">"JAKOTA Design Group GmbH"</f>
        <v>JAKOTA Design Group GmbH</v>
      </c>
    </row>
    <row r="310" customFormat="false" ht="15" hidden="false" customHeight="false" outlineLevel="0" collapsed="false">
      <c r="A310" s="0" t="str">
        <f aca="false">"19F2062C"</f>
        <v>19F2062C</v>
      </c>
      <c r="B310" s="0" t="s">
        <v>513</v>
      </c>
      <c r="C310" s="0" t="str">
        <f aca="false">"Fraunhofer-Gesellschaft zur Förderung der angewandten Forschung e.V. - Fraunhofer-Center für Maritime Logistik und Dienstleistungen - Projektgruppe des IML"</f>
        <v>Fraunhofer-Gesellschaft zur Förderung der angewandten Forschung e.V. - Fraunhofer-Center für Maritime Logistik und Dienstleistungen - Projektgruppe des IML</v>
      </c>
    </row>
    <row r="311" customFormat="false" ht="15" hidden="false" customHeight="false" outlineLevel="0" collapsed="false">
      <c r="A311" s="0" t="str">
        <f aca="false">"19F2062D"</f>
        <v>19F2062D</v>
      </c>
      <c r="B311" s="0" t="s">
        <v>513</v>
      </c>
      <c r="C311" s="0" t="str">
        <f aca="false">"Hochschule Wismar University of Applied Sciences Technology, Business and Design - Fakultät für Ingenieurwissenschaften - FB Seefahrt"</f>
        <v>Hochschule Wismar University of Applied Sciences Technology, Business and Design - Fakultät für Ingenieurwissenschaften - FB Seefahrt</v>
      </c>
    </row>
    <row r="312" customFormat="false" ht="15" hidden="false" customHeight="false" outlineLevel="0" collapsed="false">
      <c r="A312" s="0" t="str">
        <f aca="false">"19F2062E"</f>
        <v>19F2062E</v>
      </c>
      <c r="B312" s="0" t="s">
        <v>513</v>
      </c>
      <c r="C312" s="0" t="str">
        <f aca="false">"Deutsches Zentrum für Luft- und Raumfahrt e.V. - Institut für Raumfahrtsysteme"</f>
        <v>Deutsches Zentrum für Luft- und Raumfahrt e.V. - Institut für Raumfahrtsysteme</v>
      </c>
    </row>
    <row r="313" customFormat="false" ht="15" hidden="false" customHeight="false" outlineLevel="0" collapsed="false">
      <c r="A313" s="0" t="str">
        <f aca="false">"19F2063A"</f>
        <v>19F2063A</v>
      </c>
      <c r="B313" s="0" t="s">
        <v>514</v>
      </c>
      <c r="C313" s="0" t="str">
        <f aca="false">"XapiX Software GmbH"</f>
        <v>XapiX Software GmbH</v>
      </c>
    </row>
    <row r="314" customFormat="false" ht="15" hidden="false" customHeight="false" outlineLevel="0" collapsed="false">
      <c r="A314" s="0" t="str">
        <f aca="false">"19F2064A"</f>
        <v>19F2064A</v>
      </c>
      <c r="B314" s="0" t="s">
        <v>515</v>
      </c>
      <c r="C314" s="0" t="str">
        <f aca="false">"Software Aktiengesellschaft - Research"</f>
        <v>Software Aktiengesellschaft - Research</v>
      </c>
    </row>
    <row r="315" customFormat="false" ht="15" hidden="false" customHeight="false" outlineLevel="0" collapsed="false">
      <c r="A315" s="0" t="str">
        <f aca="false">"19F2064B"</f>
        <v>19F2064B</v>
      </c>
      <c r="B315" s="0" t="s">
        <v>515</v>
      </c>
      <c r="C315" s="0" t="str">
        <f aca="false">"Deutsches Zentrum für Luft- und Raumfahrt e.V. - Deutsches Fernerkundungsdatenzentrum (DFD)"</f>
        <v>Deutsches Zentrum für Luft- und Raumfahrt e.V. - Deutsches Fernerkundungsdatenzentrum (DFD)</v>
      </c>
    </row>
    <row r="316" customFormat="false" ht="15" hidden="false" customHeight="false" outlineLevel="0" collapsed="false">
      <c r="A316" s="0" t="str">
        <f aca="false">"19F2064C"</f>
        <v>19F2064C</v>
      </c>
      <c r="B316" s="0" t="s">
        <v>515</v>
      </c>
      <c r="C316" s="0" t="str">
        <f aca="false">"Fraunhofer-Institut für Nachrichtentechnik, Heinrich-Hertz-Institut (HHI)"</f>
        <v>Fraunhofer-Institut für Nachrichtentechnik, Heinrich-Hertz-Institut (HHI)</v>
      </c>
    </row>
    <row r="317" customFormat="false" ht="15" hidden="false" customHeight="false" outlineLevel="0" collapsed="false">
      <c r="A317" s="0" t="str">
        <f aca="false">"19F2064D"</f>
        <v>19F2064D</v>
      </c>
      <c r="B317" s="0" t="s">
        <v>515</v>
      </c>
      <c r="C317" s="0" t="str">
        <f aca="false">"geomer GmbH"</f>
        <v>geomer GmbH</v>
      </c>
    </row>
    <row r="318" customFormat="false" ht="15" hidden="false" customHeight="false" outlineLevel="0" collapsed="false">
      <c r="A318" s="0" t="str">
        <f aca="false">"19F2064E"</f>
        <v>19F2064E</v>
      </c>
      <c r="B318" s="0" t="s">
        <v>515</v>
      </c>
      <c r="C318" s="0" t="str">
        <f aca="false">"Hochschule für Angewandte Wissenschaften Hof - Institut für Informationssysteme"</f>
        <v>Hochschule für Angewandte Wissenschaften Hof - Institut für Informationssysteme</v>
      </c>
    </row>
    <row r="319" customFormat="false" ht="15" hidden="false" customHeight="false" outlineLevel="0" collapsed="false">
      <c r="A319" s="0" t="str">
        <f aca="false">"19F2064F"</f>
        <v>19F2064F</v>
      </c>
      <c r="B319" s="0" t="s">
        <v>515</v>
      </c>
      <c r="C319" s="0" t="str">
        <f aca="false">"Leibniz-Institut für ökologische Raumentwicklung e.V."</f>
        <v>Leibniz-Institut für ökologische Raumentwicklung e.V.</v>
      </c>
    </row>
    <row r="320" customFormat="false" ht="15" hidden="false" customHeight="false" outlineLevel="0" collapsed="false">
      <c r="A320" s="0" t="str">
        <f aca="false">"19F2065A"</f>
        <v>19F2065A</v>
      </c>
      <c r="B320" s="0" t="s">
        <v>516</v>
      </c>
      <c r="C320" s="0" t="str">
        <f aca="false">"Deutsches Zentrum für Luft- und Raumfahrt e.V. - Institut für Methodik der Fernerkundung"</f>
        <v>Deutsches Zentrum für Luft- und Raumfahrt e.V. - Institut für Methodik der Fernerkundung</v>
      </c>
    </row>
    <row r="321" customFormat="false" ht="15" hidden="false" customHeight="false" outlineLevel="0" collapsed="false">
      <c r="A321" s="0" t="str">
        <f aca="false">"19F2065B"</f>
        <v>19F2065B</v>
      </c>
      <c r="B321" s="0" t="s">
        <v>516</v>
      </c>
      <c r="C321" s="0" t="str">
        <f aca="false">"Freie Universität Berlin - Fachbereich Geowissenschaften - Institut für Meteorologie"</f>
        <v>Freie Universität Berlin - Fachbereich Geowissenschaften - Institut für Meteorologie</v>
      </c>
    </row>
    <row r="322" customFormat="false" ht="15" hidden="false" customHeight="false" outlineLevel="0" collapsed="false">
      <c r="A322" s="0" t="str">
        <f aca="false">"19F2065C"</f>
        <v>19F2065C</v>
      </c>
      <c r="B322" s="0" t="s">
        <v>516</v>
      </c>
      <c r="C322" s="0" t="str">
        <f aca="false">"IVU Umwelt GmbH"</f>
        <v>IVU Umwelt GmbH</v>
      </c>
    </row>
    <row r="323" customFormat="false" ht="15" hidden="false" customHeight="false" outlineLevel="0" collapsed="false">
      <c r="A323" s="0" t="str">
        <f aca="false">"19F2065D"</f>
        <v>19F2065D</v>
      </c>
      <c r="B323" s="0" t="s">
        <v>516</v>
      </c>
      <c r="C323" s="0" t="str">
        <f aca="false">"Nederlandse Organisatie voor Toegepast Natuurwetenschappelijk Onderzoek (TNO) - Niederlassung Utrecht"</f>
        <v>Nederlandse Organisatie voor Toegepast Natuurwetenschappelijk Onderzoek (TNO) - Niederlassung Utrecht</v>
      </c>
    </row>
    <row r="324" customFormat="false" ht="15" hidden="false" customHeight="false" outlineLevel="0" collapsed="false">
      <c r="A324" s="0" t="s">
        <v>517</v>
      </c>
      <c r="B324" s="0" t="s">
        <v>518</v>
      </c>
      <c r="C324" s="0" t="s">
        <v>519</v>
      </c>
    </row>
    <row r="325" customFormat="false" ht="15" hidden="false" customHeight="false" outlineLevel="0" collapsed="false">
      <c r="A325" s="0" t="s">
        <v>520</v>
      </c>
      <c r="B325" s="0" t="s">
        <v>518</v>
      </c>
      <c r="C325" s="0" t="s">
        <v>521</v>
      </c>
    </row>
    <row r="326" customFormat="false" ht="15" hidden="false" customHeight="false" outlineLevel="0" collapsed="false">
      <c r="A326" s="0" t="s">
        <v>522</v>
      </c>
      <c r="B326" s="0" t="s">
        <v>518</v>
      </c>
      <c r="C326" s="0" t="s">
        <v>523</v>
      </c>
    </row>
    <row r="327" customFormat="false" ht="15" hidden="false" customHeight="false" outlineLevel="0" collapsed="false">
      <c r="A327" s="0" t="s">
        <v>524</v>
      </c>
      <c r="B327" s="0" t="s">
        <v>518</v>
      </c>
      <c r="C327" s="0" t="s">
        <v>525</v>
      </c>
    </row>
    <row r="328" customFormat="false" ht="15" hidden="false" customHeight="false" outlineLevel="0" collapsed="false">
      <c r="A328" s="0" t="str">
        <f aca="false">"19F2067A"</f>
        <v>19F2067A</v>
      </c>
      <c r="B328" s="0" t="s">
        <v>526</v>
      </c>
      <c r="C328" s="0" t="str">
        <f aca="false">"HFC Human-Factors-Consult GmbH"</f>
        <v>HFC Human-Factors-Consult GmbH</v>
      </c>
    </row>
    <row r="329" customFormat="false" ht="15" hidden="false" customHeight="false" outlineLevel="0" collapsed="false">
      <c r="A329" s="0" t="str">
        <f aca="false">"19F2067B"</f>
        <v>19F2067B</v>
      </c>
      <c r="B329" s="0" t="s">
        <v>526</v>
      </c>
      <c r="C329" s="0" t="str">
        <f aca="false">"DResearch Fahrzeugelektronik GmbH"</f>
        <v>DResearch Fahrzeugelektronik GmbH</v>
      </c>
    </row>
    <row r="330" customFormat="false" ht="15" hidden="false" customHeight="false" outlineLevel="0" collapsed="false">
      <c r="A330" s="0" t="str">
        <f aca="false">"19F2067C"</f>
        <v>19F2067C</v>
      </c>
      <c r="B330" s="0" t="s">
        <v>526</v>
      </c>
      <c r="C330" s="0" t="str">
        <f aca="false">"Fraunhofer-Institut für Nachrichtentechnik, Heinrich-Hertz-Institut (HHI)"</f>
        <v>Fraunhofer-Institut für Nachrichtentechnik, Heinrich-Hertz-Institut (HHI)</v>
      </c>
    </row>
    <row r="331" customFormat="false" ht="15" hidden="false" customHeight="false" outlineLevel="0" collapsed="false">
      <c r="A331" s="0" t="str">
        <f aca="false">"19F2067D"</f>
        <v>19F2067D</v>
      </c>
      <c r="B331" s="0" t="s">
        <v>526</v>
      </c>
      <c r="C331" s="0" t="str">
        <f aca="false">"Humboldt-Universität zu Berlin - Mathematisch-Naturwissenschaftliche Fakultät - Institut für Informatik"</f>
        <v>Humboldt-Universität zu Berlin - Mathematisch-Naturwissenschaftliche Fakultät - Institut für Informatik</v>
      </c>
    </row>
    <row r="332" customFormat="false" ht="15" hidden="false" customHeight="false" outlineLevel="0" collapsed="false">
      <c r="A332" s="0" t="str">
        <f aca="false">"19F2067E"</f>
        <v>19F2067E</v>
      </c>
      <c r="B332" s="0" t="s">
        <v>526</v>
      </c>
      <c r="C332" s="0" t="str">
        <f aca="false">"VMZ Berlin Betreibergesellschaft mbH"</f>
        <v>VMZ Berlin Betreibergesellschaft mbH</v>
      </c>
    </row>
    <row r="333" customFormat="false" ht="15" hidden="false" customHeight="false" outlineLevel="0" collapsed="false">
      <c r="A333" s="0" t="str">
        <f aca="false">"19F2068A"</f>
        <v>19F2068A</v>
      </c>
      <c r="B333" s="0" t="s">
        <v>527</v>
      </c>
      <c r="C333" s="0" t="str">
        <f aca="false">"Urban Software Institute GmbH"</f>
        <v>Urban Software Institute GmbH</v>
      </c>
    </row>
    <row r="334" customFormat="false" ht="15" hidden="false" customHeight="false" outlineLevel="0" collapsed="false">
      <c r="A334" s="0" t="str">
        <f aca="false">"19F2068B"</f>
        <v>19F2068B</v>
      </c>
      <c r="B334" s="0" t="s">
        <v>527</v>
      </c>
      <c r="C334" s="0" t="str">
        <f aca="false">"Stadt Chemnitz - Tiefbauamt A 66"</f>
        <v>Stadt Chemnitz - Tiefbauamt A 66</v>
      </c>
    </row>
    <row r="335" customFormat="false" ht="15" hidden="false" customHeight="false" outlineLevel="0" collapsed="false">
      <c r="A335" s="0" t="str">
        <f aca="false">"19F2068C"</f>
        <v>19F2068C</v>
      </c>
      <c r="B335" s="0" t="s">
        <v>527</v>
      </c>
      <c r="C335" s="0" t="str">
        <f aca="false">"Stadt Hamm - Dezernat VI Stadtplanung, Bauwesen, Wohnen - 66 Tiefbau- und Grünflächenamt"</f>
        <v>Stadt Hamm - Dezernat VI Stadtplanung, Bauwesen, Wohnen - 66 Tiefbau- und Grünflächenamt</v>
      </c>
    </row>
    <row r="336" customFormat="false" ht="15" hidden="false" customHeight="false" outlineLevel="0" collapsed="false">
      <c r="A336" s="0" t="str">
        <f aca="false">"19F2068D"</f>
        <v>19F2068D</v>
      </c>
      <c r="B336" s="0" t="s">
        <v>527</v>
      </c>
      <c r="C336" s="0" t="str">
        <f aca="false">"Stadt Krefeld - Fachbereich 66 Tiefbau"</f>
        <v>Stadt Krefeld - Fachbereich 66 Tiefbau</v>
      </c>
    </row>
    <row r="337" customFormat="false" ht="15" hidden="false" customHeight="false" outlineLevel="0" collapsed="false">
      <c r="A337" s="0" t="str">
        <f aca="false">"19F2068E"</f>
        <v>19F2068E</v>
      </c>
      <c r="B337" s="0" t="s">
        <v>527</v>
      </c>
      <c r="C337" s="0" t="str">
        <f aca="false">"THD - Technische Hochschule Deggendorf"</f>
        <v>THD - Technische Hochschule Deggendorf</v>
      </c>
    </row>
    <row r="338" customFormat="false" ht="15" hidden="false" customHeight="false" outlineLevel="0" collapsed="false">
      <c r="A338" s="0" t="str">
        <f aca="false">"19F2068F"</f>
        <v>19F2068F</v>
      </c>
      <c r="B338" s="0" t="s">
        <v>527</v>
      </c>
      <c r="C338" s="0" t="str">
        <f aca="false">"TSC Beratende Ingenieure für Verkehrswesen GmbH &amp; Co. KG"</f>
        <v>TSC Beratende Ingenieure für Verkehrswesen GmbH &amp; Co. KG</v>
      </c>
    </row>
    <row r="339" customFormat="false" ht="15" hidden="false" customHeight="false" outlineLevel="0" collapsed="false">
      <c r="A339" s="0" t="str">
        <f aca="false">"19F2068G"</f>
        <v>19F2068G</v>
      </c>
      <c r="B339" s="0" t="s">
        <v>527</v>
      </c>
      <c r="C339" s="0" t="str">
        <f aca="false">"52° North Initiative for Geospatial Open Source Software GmbH"</f>
        <v>52° North Initiative for Geospatial Open Source Software GmbH</v>
      </c>
    </row>
    <row r="340" customFormat="false" ht="15" hidden="false" customHeight="false" outlineLevel="0" collapsed="false">
      <c r="A340" s="0" t="str">
        <f aca="false">"19F2070A"</f>
        <v>19F2070A</v>
      </c>
      <c r="B340" s="0" t="s">
        <v>528</v>
      </c>
      <c r="C340" s="0" t="str">
        <f aca="false">"Fraunhofer- Institut für offene Kommunikationssysteme FOKUS"</f>
        <v>Fraunhofer- Institut für offene Kommunikationssysteme FOKUS</v>
      </c>
    </row>
    <row r="341" customFormat="false" ht="15" hidden="false" customHeight="false" outlineLevel="0" collapsed="false">
      <c r="A341" s="0" t="str">
        <f aca="false">"19F2070B"</f>
        <v>19F2070B</v>
      </c>
      <c r="B341" s="0" t="s">
        <v>528</v>
      </c>
      <c r="C341" s="0" t="str">
        <f aca="false">"Quanergy Systems GmbH - Niederlassung München"</f>
        <v>Quanergy Systems GmbH - Niederlassung München</v>
      </c>
    </row>
    <row r="342" customFormat="false" ht="15" hidden="false" customHeight="false" outlineLevel="0" collapsed="false">
      <c r="A342" s="0" t="str">
        <f aca="false">"19F2072A"</f>
        <v>19F2072A</v>
      </c>
      <c r="B342" s="0" t="s">
        <v>529</v>
      </c>
      <c r="C342" s="0" t="str">
        <f aca="false">"Technische Universität Carolo-Wilhelmina zu Braunschweig - Fakultät 4 - Maschinenbau - Institut für Flugführung"</f>
        <v>Technische Universität Carolo-Wilhelmina zu Braunschweig - Fakultät 4 - Maschinenbau - Institut für Flugführung</v>
      </c>
    </row>
    <row r="343" customFormat="false" ht="15" hidden="false" customHeight="false" outlineLevel="0" collapsed="false">
      <c r="A343" s="0" t="str">
        <f aca="false">"19F2072B"</f>
        <v>19F2072B</v>
      </c>
      <c r="B343" s="0" t="s">
        <v>529</v>
      </c>
      <c r="C343" s="0" t="str">
        <f aca="false">"Exabotix GmbH"</f>
        <v>Exabotix GmbH</v>
      </c>
    </row>
    <row r="344" customFormat="false" ht="15" hidden="false" customHeight="false" outlineLevel="0" collapsed="false">
      <c r="A344" s="0" t="str">
        <f aca="false">"19F2072C"</f>
        <v>19F2072C</v>
      </c>
      <c r="B344" s="0" t="s">
        <v>529</v>
      </c>
      <c r="C344" s="0" t="str">
        <f aca="false">"Deutscher Wetterdienst (DWD) - Niederlassung Tauche OT Lindenberg"</f>
        <v>Deutscher Wetterdienst (DWD) - Niederlassung Tauche OT Lindenberg</v>
      </c>
    </row>
    <row r="345" customFormat="false" ht="15" hidden="false" customHeight="false" outlineLevel="0" collapsed="false">
      <c r="A345" s="0" t="str">
        <f aca="false">"19F2072D"</f>
        <v>19F2072D</v>
      </c>
      <c r="B345" s="0" t="s">
        <v>529</v>
      </c>
      <c r="C345" s="0" t="str">
        <f aca="false">"Alfred-Wegener-Institut Helmholtz-Zentrum für Polar- und Meeresforschung"</f>
        <v>Alfred-Wegener-Institut Helmholtz-Zentrum für Polar- und Meeresforschung</v>
      </c>
    </row>
    <row r="346" customFormat="false" ht="15" hidden="false" customHeight="false" outlineLevel="0" collapsed="false">
      <c r="A346" s="0" t="str">
        <f aca="false">"19F2073A"</f>
        <v>19F2073A</v>
      </c>
      <c r="B346" s="0" t="s">
        <v>530</v>
      </c>
      <c r="C346" s="0" t="str">
        <f aca="false">"Leibniz-Institut für ökologische Raumentwicklung e.V."</f>
        <v>Leibniz-Institut für ökologische Raumentwicklung e.V.</v>
      </c>
    </row>
    <row r="347" customFormat="false" ht="15" hidden="false" customHeight="false" outlineLevel="0" collapsed="false">
      <c r="A347" s="0" t="str">
        <f aca="false">"19F2073B"</f>
        <v>19F2073B</v>
      </c>
      <c r="B347" s="0" t="s">
        <v>530</v>
      </c>
      <c r="C347" s="0" t="str">
        <f aca="false">"Deutsches Zentrum für Luft- und Raumfahrt e.V. - Deutsches Fernerkundungsdatenzentrum (DFD)"</f>
        <v>Deutsches Zentrum für Luft- und Raumfahrt e.V. - Deutsches Fernerkundungsdatenzentrum (DFD)</v>
      </c>
    </row>
    <row r="348" customFormat="false" ht="15" hidden="false" customHeight="false" outlineLevel="0" collapsed="false">
      <c r="A348" s="0" t="str">
        <f aca="false">"19F2073C"</f>
        <v>19F2073C</v>
      </c>
      <c r="B348" s="0" t="s">
        <v>530</v>
      </c>
      <c r="C348" s="0" t="str">
        <f aca="false">"Technische Universität Dresden - Fakultät Forst-, Geo- und Hydrowissenschaften - Fachrichtung Geowissenschaften - Institut für Kartographie"</f>
        <v>Technische Universität Dresden - Fakultät Forst-, Geo- und Hydrowissenschaften - Fachrichtung Geowissenschaften - Institut für Kartographie</v>
      </c>
    </row>
    <row r="349" customFormat="false" ht="15" hidden="false" customHeight="false" outlineLevel="0" collapsed="false">
      <c r="A349" s="0" t="str">
        <f aca="false">"19F2073D"</f>
        <v>19F2073D</v>
      </c>
      <c r="B349" s="0" t="s">
        <v>530</v>
      </c>
      <c r="C349" s="0" t="str">
        <f aca="false">"Ruprecht-Karls-Universität Heidelberg - Heidelberg Institute for Geoinformation Technology (HeiGIT)"</f>
        <v>Ruprecht-Karls-Universität Heidelberg - Heidelberg Institute for Geoinformation Technology (HeiGIT)</v>
      </c>
    </row>
    <row r="350" customFormat="false" ht="15" hidden="false" customHeight="false" outlineLevel="0" collapsed="false">
      <c r="A350" s="0" t="str">
        <f aca="false">"19F2073E"</f>
        <v>19F2073E</v>
      </c>
      <c r="B350" s="0" t="s">
        <v>530</v>
      </c>
      <c r="C350" s="0" t="str">
        <f aca="false">"ISB Institut für Software- Entwicklung und EDV-Beratung AG"</f>
        <v>ISB Institut für Software- Entwicklung und EDV-Beratung AG</v>
      </c>
    </row>
    <row r="351" customFormat="false" ht="15" hidden="false" customHeight="false" outlineLevel="0" collapsed="false">
      <c r="A351" s="0" t="str">
        <f aca="false">"19F2073F"</f>
        <v>19F2073F</v>
      </c>
      <c r="B351" s="0" t="s">
        <v>530</v>
      </c>
      <c r="C351" s="0" t="str">
        <f aca="false">"urbanista GmbH &amp; Co. KG"</f>
        <v>urbanista GmbH &amp; Co. KG</v>
      </c>
    </row>
    <row r="352" customFormat="false" ht="15" hidden="false" customHeight="false" outlineLevel="0" collapsed="false">
      <c r="A352" s="0" t="str">
        <f aca="false">"19F2073G"</f>
        <v>19F2073G</v>
      </c>
      <c r="B352" s="0" t="s">
        <v>530</v>
      </c>
      <c r="C352" s="0" t="str">
        <f aca="false">"Terra Concordia gemeinnützige GmbH"</f>
        <v>Terra Concordia gemeinnützige GmbH</v>
      </c>
    </row>
    <row r="353" customFormat="false" ht="15" hidden="false" customHeight="false" outlineLevel="0" collapsed="false">
      <c r="A353" s="0" t="str">
        <f aca="false">"19F2074A"</f>
        <v>19F2074A</v>
      </c>
      <c r="B353" s="0" t="s">
        <v>531</v>
      </c>
      <c r="C353" s="0" t="str">
        <f aca="false">"flyXdrive GmbH"</f>
        <v>flyXdrive GmbH</v>
      </c>
    </row>
    <row r="354" customFormat="false" ht="15" hidden="false" customHeight="false" outlineLevel="0" collapsed="false">
      <c r="A354" s="0" t="str">
        <f aca="false">"19F2074B"</f>
        <v>19F2074B</v>
      </c>
      <c r="B354" s="0" t="s">
        <v>531</v>
      </c>
      <c r="C354" s="0" t="str">
        <f aca="false">"Rheinisch-Westfälische Technische Hochschule Aachen - Institut für Flugsystemdynamik"</f>
        <v>Rheinisch-Westfälische Technische Hochschule Aachen - Institut für Flugsystemdynamik</v>
      </c>
    </row>
    <row r="355" customFormat="false" ht="15" hidden="false" customHeight="false" outlineLevel="0" collapsed="false">
      <c r="A355" s="0" t="str">
        <f aca="false">"19F2074C"</f>
        <v>19F2074C</v>
      </c>
      <c r="B355" s="0" t="s">
        <v>531</v>
      </c>
      <c r="C355" s="0" t="str">
        <f aca="false">"Karlsruher Institut für Technologie (KIT) - Fakultät für Elektrotechnik und Informationstechnik - Institut für Regelungs- und Steuerungssysteme"</f>
        <v>Karlsruher Institut für Technologie (KIT) - Fakultät für Elektrotechnik und Informationstechnik - Institut für Regelungs- und Steuerungssysteme</v>
      </c>
    </row>
    <row r="356" customFormat="false" ht="15" hidden="false" customHeight="false" outlineLevel="0" collapsed="false">
      <c r="A356" s="0" t="str">
        <f aca="false">"19F2074D"</f>
        <v>19F2074D</v>
      </c>
      <c r="B356" s="0" t="s">
        <v>531</v>
      </c>
      <c r="C356" s="0" t="str">
        <f aca="false">"Deutsche Telekom AG - Technology &amp; Innovation - Innovation &amp; Research"</f>
        <v>Deutsche Telekom AG - Technology &amp; Innovation - Innovation &amp; Research</v>
      </c>
    </row>
    <row r="357" customFormat="false" ht="15" hidden="false" customHeight="false" outlineLevel="0" collapsed="false">
      <c r="A357" s="0" t="str">
        <f aca="false">"19F2074E"</f>
        <v>19F2074E</v>
      </c>
      <c r="B357" s="0" t="s">
        <v>531</v>
      </c>
      <c r="C357" s="0" t="str">
        <f aca="false">"M4Com System GmbH"</f>
        <v>M4Com System GmbH</v>
      </c>
    </row>
    <row r="358" customFormat="false" ht="15" hidden="false" customHeight="false" outlineLevel="0" collapsed="false">
      <c r="A358" s="0" t="str">
        <f aca="false">"19F2074F"</f>
        <v>19F2074F</v>
      </c>
      <c r="B358" s="0" t="s">
        <v>531</v>
      </c>
      <c r="C358" s="0" t="str">
        <f aca="false">"DFS Deutsche Flugsicherung GmbH"</f>
        <v>DFS Deutsche Flugsicherung GmbH</v>
      </c>
    </row>
    <row r="359" customFormat="false" ht="15" hidden="false" customHeight="false" outlineLevel="0" collapsed="false">
      <c r="A359" s="0" t="str">
        <f aca="false">"19F2074G"</f>
        <v>19F2074G</v>
      </c>
      <c r="B359" s="0" t="s">
        <v>531</v>
      </c>
      <c r="C359" s="0" t="str">
        <f aca="false">"Stadt Dortmund - Institut für Feuerwehr- und Rettungstechnologie"</f>
        <v>Stadt Dortmund - Institut für Feuerwehr- und Rettungstechnologie</v>
      </c>
    </row>
    <row r="360" customFormat="false" ht="15" hidden="false" customHeight="false" outlineLevel="0" collapsed="false">
      <c r="A360" s="0" t="str">
        <f aca="false">"19F2075A"</f>
        <v>19F2075A</v>
      </c>
      <c r="B360" s="0" t="s">
        <v>532</v>
      </c>
      <c r="C360" s="0" t="str">
        <f aca="false">"Leibniz Universität Hannover - Fakultät für Bauingenieurwesen und Geodäsie - Institut für Massivbau"</f>
        <v>Leibniz Universität Hannover - Fakultät für Bauingenieurwesen und Geodäsie - Institut für Massivbau</v>
      </c>
    </row>
    <row r="361" customFormat="false" ht="15" hidden="false" customHeight="false" outlineLevel="0" collapsed="false">
      <c r="A361" s="0" t="str">
        <f aca="false">"19F2075B"</f>
        <v>19F2075B</v>
      </c>
      <c r="B361" s="0" t="s">
        <v>532</v>
      </c>
      <c r="C361" s="0" t="str">
        <f aca="false">"MKP GmbH"</f>
        <v>MKP GmbH</v>
      </c>
    </row>
    <row r="362" customFormat="false" ht="15" hidden="false" customHeight="false" outlineLevel="0" collapsed="false">
      <c r="A362" s="0" t="str">
        <f aca="false">"19F2075C"</f>
        <v>19F2075C</v>
      </c>
      <c r="B362" s="0" t="s">
        <v>532</v>
      </c>
      <c r="C362" s="0" t="str">
        <f aca="false">"albert.ing GmbH"</f>
        <v>albert.ing GmbH</v>
      </c>
    </row>
    <row r="363" customFormat="false" ht="15" hidden="false" customHeight="false" outlineLevel="0" collapsed="false">
      <c r="A363" s="0" t="str">
        <f aca="false">"19F2075D"</f>
        <v>19F2075D</v>
      </c>
      <c r="B363" s="0" t="s">
        <v>532</v>
      </c>
      <c r="C363" s="0" t="str">
        <f aca="false">"DB Netz Aktiengesellschaft - Technik- und Anlagenmanagement Fahrweg - Brückenbau"</f>
        <v>DB Netz Aktiengesellschaft - Technik- und Anlagenmanagement Fahrweg - Brückenbau</v>
      </c>
    </row>
    <row r="364" customFormat="false" ht="15" hidden="false" customHeight="false" outlineLevel="0" collapsed="false">
      <c r="A364" s="0" t="str">
        <f aca="false">"19F2075E"</f>
        <v>19F2075E</v>
      </c>
      <c r="B364" s="0" t="s">
        <v>532</v>
      </c>
      <c r="C364" s="0" t="str">
        <f aca="false">"Eisenbahn-Bundesamt"</f>
        <v>Eisenbahn-Bundesamt</v>
      </c>
    </row>
    <row r="365" customFormat="false" ht="15" hidden="false" customHeight="false" outlineLevel="0" collapsed="false">
      <c r="A365" s="0" t="str">
        <f aca="false">"19F2076A"</f>
        <v>19F2076A</v>
      </c>
      <c r="B365" s="0" t="s">
        <v>533</v>
      </c>
      <c r="C365" s="0" t="str">
        <f aca="false">"PROFI Engineering Systems AG"</f>
        <v>PROFI Engineering Systems AG</v>
      </c>
    </row>
    <row r="366" customFormat="false" ht="15" hidden="false" customHeight="false" outlineLevel="0" collapsed="false">
      <c r="A366" s="0" t="str">
        <f aca="false">"19F2076B"</f>
        <v>19F2076B</v>
      </c>
      <c r="B366" s="0" t="s">
        <v>533</v>
      </c>
      <c r="C366" s="0" t="str">
        <f aca="false">"BiM CC GmbH"</f>
        <v>BiM CC GmbH</v>
      </c>
    </row>
    <row r="367" customFormat="false" ht="15" hidden="false" customHeight="false" outlineLevel="0" collapsed="false">
      <c r="A367" s="0" t="str">
        <f aca="false">"19F2076C"</f>
        <v>19F2076C</v>
      </c>
      <c r="B367" s="0" t="s">
        <v>533</v>
      </c>
      <c r="C367" s="0" t="str">
        <f aca="false">"Dataport"</f>
        <v>Dataport</v>
      </c>
    </row>
    <row r="368" customFormat="false" ht="15" hidden="false" customHeight="false" outlineLevel="0" collapsed="false">
      <c r="A368" s="0" t="str">
        <f aca="false">"19F2077A"</f>
        <v>19F2077A</v>
      </c>
      <c r="B368" s="0" t="s">
        <v>534</v>
      </c>
      <c r="C368" s="0" t="str">
        <f aca="false">"BERLINER WASSERBETRIEBE - Organisationseinheit (OE) Forschung und Entwicklung"</f>
        <v>BERLINER WASSERBETRIEBE - Organisationseinheit (OE) Forschung und Entwicklung</v>
      </c>
    </row>
    <row r="369" customFormat="false" ht="15" hidden="false" customHeight="false" outlineLevel="0" collapsed="false">
      <c r="A369" s="0" t="str">
        <f aca="false">"19F2077B"</f>
        <v>19F2077B</v>
      </c>
      <c r="B369" s="0" t="s">
        <v>534</v>
      </c>
      <c r="C369" s="0" t="str">
        <f aca="false">"Berliner Verkehrsbetriebe (BVG)"</f>
        <v>Berliner Verkehrsbetriebe (BVG)</v>
      </c>
    </row>
    <row r="370" customFormat="false" ht="15" hidden="false" customHeight="false" outlineLevel="0" collapsed="false">
      <c r="A370" s="0" t="str">
        <f aca="false">"19F2077C"</f>
        <v>19F2077C</v>
      </c>
      <c r="B370" s="0" t="s">
        <v>534</v>
      </c>
      <c r="C370" s="0" t="str">
        <f aca="false">"Berliner Stadtreinigungsbetriebe (BSR) - Vorstandsbüro - Abt. Energie, Umwelt, Innovationen"</f>
        <v>Berliner Stadtreinigungsbetriebe (BSR) - Vorstandsbüro - Abt. Energie, Umwelt, Innovationen</v>
      </c>
    </row>
    <row r="371" customFormat="false" ht="15" hidden="false" customHeight="false" outlineLevel="0" collapsed="false">
      <c r="A371" s="0" t="str">
        <f aca="false">"19F2077D"</f>
        <v>19F2077D</v>
      </c>
      <c r="B371" s="0" t="s">
        <v>534</v>
      </c>
      <c r="C371" s="0" t="str">
        <f aca="false">"Urban Software Institute GmbH"</f>
        <v>Urban Software Institute GmbH</v>
      </c>
    </row>
    <row r="372" customFormat="false" ht="15" hidden="false" customHeight="false" outlineLevel="0" collapsed="false">
      <c r="A372" s="0" t="str">
        <f aca="false">"19F2077E"</f>
        <v>19F2077E</v>
      </c>
      <c r="B372" s="0" t="s">
        <v>534</v>
      </c>
      <c r="C372" s="0" t="str">
        <f aca="false">"e.sigma Technology GmbH"</f>
        <v>e.sigma Technology GmbH</v>
      </c>
    </row>
    <row r="373" customFormat="false" ht="15" hidden="false" customHeight="false" outlineLevel="0" collapsed="false">
      <c r="A373" s="0" t="str">
        <f aca="false">"19F2077F"</f>
        <v>19F2077F</v>
      </c>
      <c r="B373" s="0" t="s">
        <v>534</v>
      </c>
      <c r="C373" s="0" t="str">
        <f aca="false">"Smart City Solutions GmbH"</f>
        <v>Smart City Solutions GmbH</v>
      </c>
    </row>
    <row r="374" customFormat="false" ht="15" hidden="false" customHeight="false" outlineLevel="0" collapsed="false">
      <c r="A374" s="0" t="str">
        <f aca="false">"19F2077G"</f>
        <v>19F2077G</v>
      </c>
      <c r="B374" s="0" t="s">
        <v>534</v>
      </c>
      <c r="C374" s="0" t="str">
        <f aca="false">"Technische Universität Kaiserslautern - Fachbereich Bauingenieurwesen - Fachgebiet Siedlungswasserwirtschaft"</f>
        <v>Technische Universität Kaiserslautern - Fachbereich Bauingenieurwesen - Fachgebiet Siedlungswasserwirtschaft</v>
      </c>
    </row>
    <row r="375" customFormat="false" ht="15" hidden="false" customHeight="false" outlineLevel="0" collapsed="false">
      <c r="A375" s="0" t="str">
        <f aca="false">"19F2077H"</f>
        <v>19F2077H</v>
      </c>
      <c r="B375" s="0" t="s">
        <v>534</v>
      </c>
      <c r="C375" s="0" t="str">
        <f aca="false">"Stromnetz Berlin GmbH"</f>
        <v>Stromnetz Berlin GmbH</v>
      </c>
    </row>
    <row r="376" customFormat="false" ht="15" hidden="false" customHeight="false" outlineLevel="0" collapsed="false">
      <c r="A376" s="0" t="s">
        <v>535</v>
      </c>
      <c r="B376" s="0" t="s">
        <v>536</v>
      </c>
      <c r="C376" s="0" t="s">
        <v>537</v>
      </c>
    </row>
    <row r="377" customFormat="false" ht="15" hidden="false" customHeight="false" outlineLevel="0" collapsed="false">
      <c r="A377" s="0" t="s">
        <v>538</v>
      </c>
      <c r="B377" s="0" t="s">
        <v>536</v>
      </c>
      <c r="C377" s="0" t="s">
        <v>539</v>
      </c>
    </row>
    <row r="378" customFormat="false" ht="15" hidden="false" customHeight="false" outlineLevel="0" collapsed="false">
      <c r="A378" s="0" t="s">
        <v>540</v>
      </c>
      <c r="B378" s="0" t="s">
        <v>536</v>
      </c>
      <c r="C378" s="0" t="s">
        <v>101</v>
      </c>
    </row>
    <row r="379" customFormat="false" ht="15" hidden="false" customHeight="false" outlineLevel="0" collapsed="false">
      <c r="A379" s="0" t="s">
        <v>541</v>
      </c>
      <c r="B379" s="0" t="s">
        <v>536</v>
      </c>
      <c r="C379" s="0" t="s">
        <v>542</v>
      </c>
    </row>
    <row r="380" customFormat="false" ht="15" hidden="false" customHeight="false" outlineLevel="0" collapsed="false">
      <c r="A380" s="0" t="s">
        <v>543</v>
      </c>
      <c r="B380" s="0" t="s">
        <v>536</v>
      </c>
      <c r="C380" s="0" t="s">
        <v>544</v>
      </c>
    </row>
    <row r="381" customFormat="false" ht="15" hidden="false" customHeight="false" outlineLevel="0" collapsed="false">
      <c r="A381" s="0" t="s">
        <v>545</v>
      </c>
      <c r="B381" s="0" t="s">
        <v>536</v>
      </c>
      <c r="C381" s="0" t="s">
        <v>449</v>
      </c>
    </row>
    <row r="382" customFormat="false" ht="15" hidden="false" customHeight="false" outlineLevel="0" collapsed="false">
      <c r="A382" s="0" t="s">
        <v>546</v>
      </c>
      <c r="B382" s="0" t="s">
        <v>547</v>
      </c>
      <c r="C382" s="0" t="s">
        <v>548</v>
      </c>
    </row>
    <row r="383" customFormat="false" ht="15" hidden="false" customHeight="false" outlineLevel="0" collapsed="false">
      <c r="A383" s="0" t="s">
        <v>549</v>
      </c>
      <c r="B383" s="0" t="s">
        <v>547</v>
      </c>
      <c r="C383" s="0" t="s">
        <v>550</v>
      </c>
    </row>
    <row r="384" customFormat="false" ht="15" hidden="false" customHeight="false" outlineLevel="0" collapsed="false">
      <c r="A384" s="0" t="s">
        <v>551</v>
      </c>
      <c r="B384" s="0" t="s">
        <v>547</v>
      </c>
      <c r="C384" s="0" t="s">
        <v>552</v>
      </c>
    </row>
    <row r="385" customFormat="false" ht="15" hidden="false" customHeight="false" outlineLevel="0" collapsed="false">
      <c r="A385" s="0" t="s">
        <v>553</v>
      </c>
      <c r="B385" s="0" t="s">
        <v>554</v>
      </c>
      <c r="C385" s="0" t="s">
        <v>555</v>
      </c>
    </row>
    <row r="386" customFormat="false" ht="15" hidden="false" customHeight="false" outlineLevel="0" collapsed="false">
      <c r="A386" s="0" t="s">
        <v>556</v>
      </c>
      <c r="B386" s="0" t="s">
        <v>554</v>
      </c>
      <c r="C386" s="0" t="s">
        <v>557</v>
      </c>
    </row>
    <row r="387" customFormat="false" ht="15" hidden="false" customHeight="false" outlineLevel="0" collapsed="false">
      <c r="A387" s="0" t="s">
        <v>558</v>
      </c>
      <c r="B387" s="0" t="s">
        <v>554</v>
      </c>
      <c r="C387" s="0" t="s">
        <v>559</v>
      </c>
    </row>
    <row r="388" customFormat="false" ht="15" hidden="false" customHeight="false" outlineLevel="0" collapsed="false">
      <c r="A388" s="0" t="s">
        <v>560</v>
      </c>
      <c r="B388" s="0" t="s">
        <v>554</v>
      </c>
      <c r="C388" s="0" t="s">
        <v>561</v>
      </c>
    </row>
    <row r="389" customFormat="false" ht="15" hidden="false" customHeight="false" outlineLevel="0" collapsed="false">
      <c r="A389" s="0" t="s">
        <v>562</v>
      </c>
      <c r="B389" s="0" t="s">
        <v>554</v>
      </c>
      <c r="C389" s="0" t="s">
        <v>563</v>
      </c>
    </row>
    <row r="390" customFormat="false" ht="15" hidden="false" customHeight="false" outlineLevel="0" collapsed="false">
      <c r="A390" s="0" t="s">
        <v>564</v>
      </c>
      <c r="B390" s="0" t="s">
        <v>565</v>
      </c>
      <c r="C390" s="0" t="s">
        <v>566</v>
      </c>
    </row>
    <row r="391" customFormat="false" ht="15" hidden="false" customHeight="false" outlineLevel="0" collapsed="false">
      <c r="A391" s="0" t="s">
        <v>567</v>
      </c>
      <c r="B391" s="0" t="s">
        <v>565</v>
      </c>
      <c r="C391" s="0" t="s">
        <v>568</v>
      </c>
    </row>
    <row r="392" customFormat="false" ht="15" hidden="false" customHeight="false" outlineLevel="0" collapsed="false">
      <c r="A392" s="0" t="s">
        <v>569</v>
      </c>
      <c r="B392" s="0" t="s">
        <v>565</v>
      </c>
      <c r="C392" s="0" t="s">
        <v>570</v>
      </c>
    </row>
    <row r="393" customFormat="false" ht="15" hidden="false" customHeight="false" outlineLevel="0" collapsed="false">
      <c r="A393" s="0" t="s">
        <v>571</v>
      </c>
      <c r="B393" s="0" t="s">
        <v>565</v>
      </c>
      <c r="C393" s="0" t="s">
        <v>572</v>
      </c>
    </row>
    <row r="394" customFormat="false" ht="15" hidden="false" customHeight="false" outlineLevel="0" collapsed="false">
      <c r="A394" s="0" t="s">
        <v>573</v>
      </c>
      <c r="B394" s="0" t="s">
        <v>565</v>
      </c>
      <c r="C394" s="0" t="s">
        <v>574</v>
      </c>
    </row>
    <row r="395" customFormat="false" ht="15" hidden="false" customHeight="false" outlineLevel="0" collapsed="false">
      <c r="A395" s="0" t="s">
        <v>575</v>
      </c>
      <c r="B395" s="0" t="s">
        <v>576</v>
      </c>
      <c r="C395" s="0" t="s">
        <v>577</v>
      </c>
    </row>
    <row r="396" customFormat="false" ht="15" hidden="false" customHeight="false" outlineLevel="0" collapsed="false">
      <c r="A396" s="0" t="s">
        <v>578</v>
      </c>
      <c r="B396" s="0" t="s">
        <v>579</v>
      </c>
      <c r="C396" s="0" t="s">
        <v>580</v>
      </c>
    </row>
    <row r="397" customFormat="false" ht="15" hidden="false" customHeight="false" outlineLevel="0" collapsed="false">
      <c r="A397" s="0" t="s">
        <v>581</v>
      </c>
      <c r="B397" s="0" t="s">
        <v>582</v>
      </c>
      <c r="C397" s="0" t="s">
        <v>583</v>
      </c>
    </row>
    <row r="398" customFormat="false" ht="15" hidden="false" customHeight="false" outlineLevel="0" collapsed="false">
      <c r="A398" s="0" t="s">
        <v>584</v>
      </c>
      <c r="B398" s="0" t="s">
        <v>582</v>
      </c>
      <c r="C398" s="0" t="s">
        <v>585</v>
      </c>
    </row>
    <row r="399" customFormat="false" ht="15" hidden="false" customHeight="false" outlineLevel="0" collapsed="false">
      <c r="A399" s="0" t="s">
        <v>586</v>
      </c>
      <c r="B399" s="0" t="s">
        <v>582</v>
      </c>
      <c r="C399" s="0" t="s">
        <v>587</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LibreOffice/6.0.6.2$Windows_X86_64 LibreOffice_project/0c292870b25a325b5ed35f6b45599d2ea4458e77</Application>
  <Company>MyCompany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2016-02-11T15:12:43Z</dcterms:created>
  <dc:creator>Goetzke, Roland</dc:creator>
  <dc:description/>
  <dc:language>de-DE</dc:language>
  <cp:lastModifiedBy/>
  <cp:lastPrinted>2016-04-29T07:04:06Z</cp:lastPrinted>
  <dcterms:modified xsi:type="dcterms:W3CDTF">2019-01-10T09:53:21Z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MyCompany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