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500" windowWidth="33600" windowHeight="19360" tabRatio="600" firstSheet="0" activeTab="0" autoFilterDateGrouping="1"/>
  </bookViews>
  <sheets>
    <sheet name="Attribution and License" sheetId="1" state="visible" r:id="rId1"/>
    <sheet name="Interview" sheetId="2" state="visible" r:id="rId2"/>
    <sheet name="Scorecard" sheetId="3" state="visible" r:id="rId3"/>
    <sheet name="Roadmap" sheetId="4" state="visible" r:id="rId4"/>
    <sheet name="Roadmap Chart" sheetId="5" state="visible" r:id="rId5"/>
    <sheet name="Lookups" sheetId="6" state="hidden" r:id="rId6"/>
    <sheet name="imp-questions" sheetId="7" state="hidden" r:id="rId7"/>
    <sheet name="imp-answers" sheetId="8" state="hidden" r:id="rId8"/>
    <sheet name="Background Images" sheetId="9" state="hidden" r:id="rId9"/>
  </sheets>
  <definedNames>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 name="_xlnm.Print_Area" localSheetId="4">'Roadmap Chart'!$L$3:$W$108</definedName>
    <definedName name="_xlnm._FilterDatabase" localSheetId="6" hidden="1">'imp-questions'!$A$1:$H$91</definedName>
  </definedNames>
  <calcPr calcId="191029" fullCalcOnLoad="1"/>
</workbook>
</file>

<file path=xl/styles.xml><?xml version="1.0" encoding="utf-8"?>
<styleSheet xmlns="http://schemas.openxmlformats.org/spreadsheetml/2006/main">
  <numFmts count="1">
    <numFmt numFmtId="164" formatCode="0.000"/>
  </numFmts>
  <fonts count="37">
    <font>
      <name val="Arial"/>
      <sz val="10"/>
    </font>
    <font>
      <name val="Arial"/>
      <family val="2"/>
      <color indexed="8"/>
      <sz val="10"/>
    </font>
    <font>
      <name val="Arial"/>
      <family val="2"/>
      <b val="1"/>
      <color indexed="8"/>
      <sz val="10"/>
    </font>
    <font>
      <name val="Arial"/>
      <family val="2"/>
      <b val="1"/>
      <color indexed="8"/>
      <sz val="14"/>
    </font>
    <font>
      <name val="Arial"/>
      <family val="2"/>
      <b val="1"/>
      <color indexed="9"/>
      <sz val="10"/>
    </font>
    <font>
      <name val="Arial"/>
      <family val="2"/>
      <i val="1"/>
      <color indexed="8"/>
      <sz val="10"/>
    </font>
    <font>
      <name val="Arial"/>
      <family val="2"/>
      <color indexed="8"/>
      <sz val="14"/>
    </font>
    <font>
      <name val="Arial"/>
      <family val="2"/>
      <sz val="10"/>
    </font>
    <font>
      <name val="Arial"/>
      <family val="2"/>
      <b val="1"/>
      <color indexed="8"/>
      <sz val="11"/>
    </font>
    <font>
      <name val="Arial"/>
      <family val="2"/>
      <b val="1"/>
      <sz val="11"/>
    </font>
    <font>
      <name val="Arial"/>
      <family val="2"/>
      <b val="1"/>
      <sz val="10"/>
    </font>
    <font>
      <name val="Arial"/>
      <family val="2"/>
      <b val="1"/>
      <color indexed="8"/>
      <sz val="22"/>
    </font>
    <font>
      <name val="Arial"/>
      <family val="2"/>
      <sz val="10"/>
    </font>
    <font>
      <name val="Trebuchet MS"/>
      <family val="2"/>
      <sz val="20"/>
    </font>
    <font>
      <name val="Trebuchet MS"/>
      <family val="2"/>
      <sz val="10"/>
    </font>
    <font>
      <name val="Trebuchet MS"/>
      <family val="2"/>
      <sz val="11"/>
    </font>
    <font>
      <name val="Trebuchet MS"/>
      <family val="2"/>
      <color indexed="9"/>
      <sz val="10"/>
    </font>
    <font>
      <name val="Trebuchet MS"/>
      <family val="2"/>
      <sz val="10"/>
      <u val="single"/>
    </font>
    <font>
      <name val="Arial"/>
      <family val="2"/>
      <color indexed="12"/>
      <sz val="10"/>
      <u val="single"/>
    </font>
    <font>
      <name val="Trebuchet MS"/>
      <family val="2"/>
      <color indexed="9"/>
      <sz val="20"/>
    </font>
    <font>
      <name val="Trebuchet MS"/>
      <family val="2"/>
      <b val="1"/>
      <color indexed="9"/>
      <sz val="10"/>
    </font>
    <font>
      <name val="Arial"/>
      <family val="2"/>
      <b val="1"/>
      <color indexed="9"/>
      <sz val="10"/>
      <u val="single"/>
    </font>
    <font>
      <name val="Trebuchet MS"/>
      <family val="2"/>
      <b val="1"/>
      <color rgb="FF791F17"/>
      <sz val="10"/>
    </font>
    <font>
      <name val="Trebuchet MS"/>
      <family val="2"/>
      <b val="1"/>
      <color rgb="FF37793E"/>
      <sz val="10"/>
    </font>
    <font>
      <name val="Trebuchet MS"/>
      <family val="2"/>
      <b val="1"/>
      <color rgb="FFB75727"/>
      <sz val="10"/>
    </font>
    <font>
      <name val="Trebuchet MS"/>
      <family val="2"/>
      <b val="1"/>
      <color rgb="FF3290C4"/>
      <sz val="10"/>
    </font>
    <font>
      <name val="Trebuchet MS"/>
      <family val="2"/>
      <b val="1"/>
      <sz val="10"/>
    </font>
    <font>
      <name val="Arial"/>
      <family val="2"/>
      <color theme="11"/>
      <sz val="10"/>
      <u val="single"/>
    </font>
    <font>
      <name val="Arial"/>
      <family val="2"/>
      <b val="1"/>
      <color indexed="8"/>
      <sz val="12"/>
    </font>
    <font>
      <name val="Arial"/>
      <family val="2"/>
      <b val="1"/>
      <sz val="12"/>
    </font>
    <font>
      <name val="Arial"/>
      <family val="2"/>
      <b val="1"/>
      <color theme="0"/>
      <sz val="10"/>
    </font>
    <font>
      <name val="Arial"/>
      <family val="2"/>
      <b val="1"/>
      <sz val="18"/>
    </font>
    <font>
      <name val="Arial"/>
      <family val="2"/>
      <color rgb="FF010000"/>
      <sz val="10"/>
    </font>
    <font>
      <name val="Arial"/>
      <family val="2"/>
      <b val="1"/>
      <color rgb="FF010000"/>
      <sz val="22"/>
    </font>
    <font>
      <name val="Arial"/>
      <family val="2"/>
      <b val="1"/>
      <color rgb="FF010000"/>
      <sz val="11"/>
    </font>
    <font>
      <name val="Trebuchet MS"/>
      <family val="2"/>
      <b val="1"/>
      <color rgb="FFFFC221"/>
      <sz val="10"/>
    </font>
    <font>
      <name val="Arial"/>
      <family val="2"/>
      <sz val="10"/>
    </font>
  </fonts>
  <fills count="28">
    <fill>
      <patternFill/>
    </fill>
    <fill>
      <patternFill patternType="gray125"/>
    </fill>
    <fill>
      <patternFill patternType="solid">
        <fgColor indexed="18"/>
        <bgColor indexed="64"/>
      </patternFill>
    </fill>
    <fill>
      <patternFill patternType="solid">
        <fgColor theme="0" tint="-0.1499984740745262"/>
        <bgColor indexed="64"/>
      </patternFill>
    </fill>
    <fill>
      <patternFill patternType="solid">
        <fgColor theme="2" tint="-0.09997863704336681"/>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
        <bgColor indexed="64"/>
      </patternFill>
    </fill>
    <fill>
      <patternFill patternType="solid">
        <fgColor theme="4" tint="0.3999755851924192"/>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s>
  <borders count="125">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right style="thin">
        <color rgb="FF010000"/>
      </right>
      <top style="thin">
        <color rgb="FF000000"/>
      </top>
      <bottom style="thin">
        <color rgb="FF000000"/>
      </bottom>
      <diagonal/>
    </border>
    <border>
      <left/>
      <right style="thin">
        <color rgb="FF010000"/>
      </right>
      <top/>
      <bottom/>
      <diagonal/>
    </border>
    <border>
      <left style="thin">
        <color indexed="8"/>
      </left>
      <right/>
      <top style="thin">
        <color indexed="8"/>
      </top>
      <bottom style="thin">
        <color indexed="64"/>
      </bottom>
      <diagonal/>
    </border>
    <border>
      <left/>
      <right style="thin">
        <color rgb="FF010000"/>
      </right>
      <top style="thin">
        <color rgb="FF010000"/>
      </top>
      <bottom style="thin">
        <color rgb="FF000000"/>
      </bottom>
      <diagonal/>
    </border>
    <border>
      <left/>
      <right style="thin">
        <color rgb="FF010000"/>
      </right>
      <top style="thin">
        <color indexed="8"/>
      </top>
      <bottom style="thin">
        <color rgb="FF010000"/>
      </bottom>
      <diagonal/>
    </border>
    <border>
      <left style="medium">
        <color auto="1"/>
      </left>
      <right style="medium">
        <color auto="1"/>
      </right>
      <top style="medium">
        <color auto="1"/>
      </top>
      <bottom style="thin">
        <color indexed="8"/>
      </bottom>
      <diagonal/>
    </border>
    <border>
      <left/>
      <right style="medium">
        <color auto="1"/>
      </right>
      <top style="medium">
        <color auto="1"/>
      </top>
      <bottom/>
      <diagonal/>
    </border>
    <border>
      <left style="medium">
        <color auto="1"/>
      </left>
      <right style="medium">
        <color auto="1"/>
      </right>
      <top style="thin">
        <color indexed="8"/>
      </top>
      <bottom/>
      <diagonal/>
    </border>
    <border>
      <left style="medium">
        <color auto="1"/>
      </left>
      <right style="medium">
        <color auto="1"/>
      </right>
      <top/>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style="medium">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bottom/>
      <diagonal/>
    </border>
    <border>
      <left style="thin">
        <color indexed="64"/>
      </left>
      <right style="thin">
        <color indexed="64"/>
      </right>
      <top style="thin">
        <color indexed="64"/>
      </top>
      <bottom style="thin">
        <color indexed="8"/>
      </bottom>
      <diagonal/>
    </border>
    <border>
      <left/>
      <right style="thin">
        <color indexed="64"/>
      </right>
      <top style="thin">
        <color indexed="64"/>
      </top>
      <bottom/>
      <diagonal/>
    </border>
    <border>
      <left style="thin">
        <color indexed="8"/>
      </left>
      <right style="thin">
        <color indexed="64"/>
      </right>
      <top style="thin">
        <color indexed="8"/>
      </top>
      <bottom style="thin">
        <color indexed="64"/>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right style="thin">
        <color indexed="64"/>
      </right>
      <top style="thin">
        <color indexed="8"/>
      </top>
      <bottom/>
      <diagonal/>
    </border>
    <border>
      <left style="thin">
        <color indexed="8"/>
      </left>
      <right style="thin">
        <color indexed="64"/>
      </right>
      <top style="thin">
        <color indexed="8"/>
      </top>
      <bottom style="thin">
        <color auto="1"/>
      </bottom>
      <diagonal/>
    </border>
    <border>
      <left style="thin">
        <color indexed="64"/>
      </left>
      <right/>
      <top/>
      <bottom/>
      <diagonal/>
    </border>
    <border>
      <left style="thin">
        <color indexed="64"/>
      </left>
      <right style="thin">
        <color indexed="64"/>
      </right>
      <top style="thin">
        <color indexed="8"/>
      </top>
      <bottom style="thin">
        <color indexed="64"/>
      </bottom>
      <diagonal/>
    </border>
  </borders>
  <cellStyleXfs count="6">
    <xf numFmtId="0" fontId="0" fillId="0" borderId="0"/>
    <xf numFmtId="0" fontId="36" fillId="0" borderId="0"/>
    <xf numFmtId="9" fontId="36" fillId="0" borderId="0"/>
    <xf numFmtId="0" fontId="18" fillId="0" borderId="0" applyAlignment="1" applyProtection="1">
      <alignment vertical="top"/>
      <protection locked="0" hidden="0"/>
    </xf>
    <xf numFmtId="0" fontId="27" fillId="0" borderId="0"/>
    <xf numFmtId="0" fontId="36" fillId="0" borderId="0"/>
  </cellStyleXfs>
  <cellXfs count="587">
    <xf numFmtId="0" fontId="0" fillId="0" borderId="0" pivotButton="0" quotePrefix="0" xfId="0"/>
    <xf numFmtId="0" fontId="1" fillId="0" borderId="0" applyAlignment="1" pivotButton="0" quotePrefix="0" xfId="0">
      <alignment wrapText="1"/>
    </xf>
    <xf numFmtId="0" fontId="1" fillId="0" borderId="1" applyAlignment="1" pivotButton="0" quotePrefix="0" xfId="0">
      <alignment wrapText="1"/>
    </xf>
    <xf numFmtId="0" fontId="1" fillId="0" borderId="3" applyAlignment="1" pivotButton="0" quotePrefix="0" xfId="0">
      <alignment wrapText="1"/>
    </xf>
    <xf numFmtId="0" fontId="1" fillId="0" borderId="5" applyAlignment="1" pivotButton="0" quotePrefix="0" xfId="0">
      <alignment wrapText="1"/>
    </xf>
    <xf numFmtId="0" fontId="2" fillId="0" borderId="4" applyAlignment="1" pivotButton="0" quotePrefix="0" xfId="0">
      <alignment horizontal="center" wrapText="1"/>
    </xf>
    <xf numFmtId="0" fontId="1" fillId="0" borderId="6" applyAlignment="1" pivotButton="0" quotePrefix="0" xfId="0">
      <alignment horizontal="center" wrapText="1"/>
    </xf>
    <xf numFmtId="0" fontId="2" fillId="2" borderId="2" applyAlignment="1" pivotButton="0" quotePrefix="0" xfId="0">
      <alignment horizontal="center" wrapText="1"/>
    </xf>
    <xf numFmtId="0" fontId="2" fillId="0" borderId="3" applyAlignment="1" pivotButton="0" quotePrefix="0" xfId="0">
      <alignment horizontal="center" wrapText="1"/>
    </xf>
    <xf numFmtId="0" fontId="1" fillId="0" borderId="0" pivotButton="0" quotePrefix="0" xfId="0"/>
    <xf numFmtId="0" fontId="8" fillId="0" borderId="0" applyAlignment="1" pivotButton="0" quotePrefix="0" xfId="0">
      <alignment horizontal="left" wrapText="1"/>
    </xf>
    <xf numFmtId="0" fontId="8" fillId="0" borderId="3" applyAlignment="1" pivotButton="0" quotePrefix="0" xfId="0">
      <alignment horizontal="left" wrapText="1"/>
    </xf>
    <xf numFmtId="0" fontId="9" fillId="0" borderId="0" applyAlignment="1" pivotButton="0" quotePrefix="0" xfId="0">
      <alignment horizontal="left"/>
    </xf>
    <xf numFmtId="0" fontId="7" fillId="0" borderId="0" pivotButton="0" quotePrefix="0" xfId="0"/>
    <xf numFmtId="0" fontId="1" fillId="0" borderId="24" applyAlignment="1" pivotButton="0" quotePrefix="0" xfId="0">
      <alignment wrapText="1"/>
    </xf>
    <xf numFmtId="0" fontId="1" fillId="0" borderId="26" applyAlignment="1" pivotButton="0" quotePrefix="0" xfId="0">
      <alignment wrapText="1"/>
    </xf>
    <xf numFmtId="15" fontId="1" fillId="0" borderId="26" applyAlignment="1" pivotButton="0" quotePrefix="0" xfId="0">
      <alignment horizontal="left" wrapText="1"/>
    </xf>
    <xf numFmtId="0" fontId="1" fillId="0" borderId="29" applyAlignment="1" pivotButton="0" quotePrefix="0" xfId="0">
      <alignment wrapText="1"/>
    </xf>
    <xf numFmtId="0" fontId="1" fillId="0" borderId="6" applyAlignment="1" pivotButton="0" quotePrefix="0" xfId="0">
      <alignment horizontal="center"/>
    </xf>
    <xf numFmtId="0" fontId="2" fillId="0" borderId="6" applyAlignment="1" pivotButton="0" quotePrefix="0" xfId="0">
      <alignment horizontal="center" wrapText="1"/>
    </xf>
    <xf numFmtId="0" fontId="1" fillId="0" borderId="0" applyAlignment="1" pivotButton="0" quotePrefix="0" xfId="0">
      <alignment horizontal="center" wrapText="1"/>
    </xf>
    <xf numFmtId="0" fontId="1" fillId="3" borderId="37" applyAlignment="1" pivotButton="0" quotePrefix="0" xfId="0">
      <alignment horizontal="center" wrapText="1"/>
    </xf>
    <xf numFmtId="0" fontId="1" fillId="3" borderId="40" applyAlignment="1" pivotButton="0" quotePrefix="0" xfId="0">
      <alignment horizontal="center" wrapText="1"/>
    </xf>
    <xf numFmtId="0" fontId="0" fillId="0" borderId="0" applyAlignment="1" pivotButton="0" quotePrefix="0" xfId="0">
      <alignment horizontal="center"/>
    </xf>
    <xf numFmtId="0" fontId="2" fillId="0" borderId="0" applyAlignment="1" pivotButton="0" quotePrefix="0" xfId="0">
      <alignment horizontal="center" wrapText="1"/>
    </xf>
    <xf numFmtId="0" fontId="2" fillId="3" borderId="37" applyAlignment="1" pivotButton="0" quotePrefix="0" xfId="0">
      <alignment horizontal="center" wrapText="1"/>
    </xf>
    <xf numFmtId="0" fontId="2" fillId="3" borderId="40" applyAlignment="1" pivotButton="0" quotePrefix="0" xfId="0">
      <alignment horizontal="center" wrapText="1"/>
    </xf>
    <xf numFmtId="0" fontId="10" fillId="0" borderId="0" applyAlignment="1" pivotButton="0" quotePrefix="0" xfId="0">
      <alignment horizontal="center"/>
    </xf>
    <xf numFmtId="0" fontId="10" fillId="0" borderId="0" pivotButton="0" quotePrefix="0" xfId="0"/>
    <xf numFmtId="0" fontId="10" fillId="0" borderId="21" pivotButton="0" quotePrefix="0" xfId="0"/>
    <xf numFmtId="0" fontId="7" fillId="0" borderId="21" pivotButton="0" quotePrefix="0" xfId="0"/>
    <xf numFmtId="0" fontId="0" fillId="0" borderId="21" applyAlignment="1" pivotButton="0" quotePrefix="0" xfId="0">
      <alignment horizontal="center" vertical="center"/>
    </xf>
    <xf numFmtId="0" fontId="7" fillId="0" borderId="21" applyAlignment="1" pivotButton="0" quotePrefix="0" xfId="0">
      <alignment horizontal="center" vertical="center"/>
    </xf>
    <xf numFmtId="0" fontId="0" fillId="0" borderId="21" applyAlignment="1" pivotButton="0" quotePrefix="0" xfId="0">
      <alignment horizontal="center"/>
    </xf>
    <xf numFmtId="0" fontId="13" fillId="0" borderId="0" pivotButton="0" quotePrefix="0" xfId="1"/>
    <xf numFmtId="0" fontId="14" fillId="0" borderId="0" pivotButton="0" quotePrefix="0" xfId="1"/>
    <xf numFmtId="0" fontId="14" fillId="0" borderId="0" pivotButton="0" quotePrefix="0" xfId="1"/>
    <xf numFmtId="0" fontId="15" fillId="0" borderId="0" pivotButton="0" quotePrefix="0" xfId="1"/>
    <xf numFmtId="0" fontId="15" fillId="0" borderId="0" pivotButton="0" quotePrefix="0" xfId="1"/>
    <xf numFmtId="0" fontId="15" fillId="0" borderId="0" applyAlignment="1" pivotButton="0" quotePrefix="0" xfId="1">
      <alignment horizontal="center"/>
    </xf>
    <xf numFmtId="0" fontId="16" fillId="0" borderId="47" applyAlignment="1" pivotButton="0" quotePrefix="0" xfId="1">
      <alignment horizontal="center"/>
    </xf>
    <xf numFmtId="0" fontId="14" fillId="0" borderId="0" applyAlignment="1" pivotButton="0" quotePrefix="0" xfId="1">
      <alignment horizontal="center"/>
    </xf>
    <xf numFmtId="0" fontId="16" fillId="0" borderId="0" applyAlignment="1" pivotButton="0" quotePrefix="0" xfId="1">
      <alignment horizontal="center"/>
    </xf>
    <xf numFmtId="0" fontId="16" fillId="0" borderId="48" applyAlignment="1" pivotButton="0" quotePrefix="0" xfId="1">
      <alignment horizontal="center"/>
    </xf>
    <xf numFmtId="0" fontId="16" fillId="0" borderId="45" applyAlignment="1" pivotButton="0" quotePrefix="0" xfId="1">
      <alignment horizontal="center"/>
    </xf>
    <xf numFmtId="0" fontId="16" fillId="0" borderId="49" applyAlignment="1" pivotButton="0" quotePrefix="0" xfId="1">
      <alignment horizontal="center"/>
    </xf>
    <xf numFmtId="0" fontId="16" fillId="0" borderId="19" applyAlignment="1" pivotButton="0" quotePrefix="0" xfId="1">
      <alignment horizontal="center"/>
    </xf>
    <xf numFmtId="0" fontId="17" fillId="0" borderId="0" applyAlignment="1" pivotButton="0" quotePrefix="0" xfId="1">
      <alignment horizontal="right"/>
    </xf>
    <xf numFmtId="9" fontId="14" fillId="0" borderId="0" pivotButton="0" quotePrefix="0" xfId="2"/>
    <xf numFmtId="9" fontId="14" fillId="0" borderId="0" applyAlignment="1" pivotButton="0" quotePrefix="0" xfId="2">
      <alignment horizontal="center"/>
    </xf>
    <xf numFmtId="0" fontId="14" fillId="0" borderId="48" pivotButton="0" quotePrefix="0" xfId="1"/>
    <xf numFmtId="0" fontId="14" fillId="0" borderId="48" applyAlignment="1" pivotButton="0" quotePrefix="0" xfId="1">
      <alignment horizontal="center"/>
    </xf>
    <xf numFmtId="0" fontId="14" fillId="0" borderId="0" pivotButton="0" quotePrefix="0" xfId="1"/>
    <xf numFmtId="0" fontId="14" fillId="0" borderId="0" applyAlignment="1" pivotButton="0" quotePrefix="0" xfId="1">
      <alignment horizontal="center"/>
    </xf>
    <xf numFmtId="0" fontId="14" fillId="0" borderId="19" pivotButton="0" quotePrefix="0" xfId="1"/>
    <xf numFmtId="0" fontId="14" fillId="0" borderId="19" applyAlignment="1" pivotButton="0" quotePrefix="0" xfId="1">
      <alignment horizontal="center"/>
    </xf>
    <xf numFmtId="0" fontId="13" fillId="5" borderId="0" applyAlignment="1" pivotButton="0" quotePrefix="0" xfId="1">
      <alignment horizontal="left" vertical="top"/>
    </xf>
    <xf numFmtId="0" fontId="12" fillId="5" borderId="0" pivotButton="0" quotePrefix="0" xfId="1"/>
    <xf numFmtId="0" fontId="19" fillId="6" borderId="0" applyAlignment="1" pivotButton="0" quotePrefix="0" xfId="1">
      <alignment horizontal="left" vertical="top"/>
    </xf>
    <xf numFmtId="0" fontId="19" fillId="6" borderId="0" pivotButton="0" quotePrefix="0" xfId="1"/>
    <xf numFmtId="0" fontId="16" fillId="6" borderId="0" applyAlignment="1" pivotButton="0" quotePrefix="0" xfId="1">
      <alignment horizontal="left" vertical="top"/>
    </xf>
    <xf numFmtId="0" fontId="16" fillId="6" borderId="0" pivotButton="0" quotePrefix="0" xfId="1"/>
    <xf numFmtId="0" fontId="16" fillId="6" borderId="0" applyAlignment="1" pivotButton="0" quotePrefix="0" xfId="1">
      <alignment horizontal="left" vertical="top" wrapText="1"/>
    </xf>
    <xf numFmtId="0" fontId="20" fillId="6" borderId="0" applyAlignment="1" pivotButton="0" quotePrefix="0" xfId="1">
      <alignment horizontal="left" vertical="top"/>
    </xf>
    <xf numFmtId="0" fontId="20" fillId="6" borderId="0" applyAlignment="1" pivotButton="0" quotePrefix="0" xfId="1">
      <alignment horizontal="left" vertical="top" wrapText="1"/>
    </xf>
    <xf numFmtId="0" fontId="20" fillId="6" borderId="0" pivotButton="0" quotePrefix="0" xfId="1"/>
    <xf numFmtId="0" fontId="4" fillId="7" borderId="2" applyAlignment="1" pivotButton="0" quotePrefix="0" xfId="0">
      <alignment horizontal="center" vertical="center" wrapText="1"/>
    </xf>
    <xf numFmtId="0" fontId="2" fillId="8" borderId="2" applyAlignment="1" pivotButton="0" quotePrefix="0" xfId="0">
      <alignment horizontal="center" wrapText="1"/>
    </xf>
    <xf numFmtId="0" fontId="2" fillId="8" borderId="2" applyAlignment="1" pivotButton="0" quotePrefix="0" xfId="0">
      <alignment horizontal="center"/>
    </xf>
    <xf numFmtId="0" fontId="2" fillId="8" borderId="8" applyAlignment="1" pivotButton="0" quotePrefix="0" xfId="0">
      <alignment horizontal="center" wrapText="1"/>
    </xf>
    <xf numFmtId="0" fontId="2" fillId="8" borderId="2" applyAlignment="1" pivotButton="0" quotePrefix="0" xfId="0">
      <alignment horizontal="left" vertical="center" wrapText="1"/>
    </xf>
    <xf numFmtId="0" fontId="4" fillId="9" borderId="2" applyAlignment="1" pivotButton="0" quotePrefix="0" xfId="0">
      <alignment horizontal="center" vertical="center" wrapText="1"/>
    </xf>
    <xf numFmtId="0" fontId="2" fillId="10" borderId="2" applyAlignment="1" pivotButton="0" quotePrefix="0" xfId="0">
      <alignment horizontal="center" wrapText="1"/>
    </xf>
    <xf numFmtId="0" fontId="2" fillId="10" borderId="2" applyAlignment="1" pivotButton="0" quotePrefix="0" xfId="0">
      <alignment horizontal="center"/>
    </xf>
    <xf numFmtId="0" fontId="2" fillId="10" borderId="8" applyAlignment="1" pivotButton="0" quotePrefix="0" xfId="0">
      <alignment horizontal="center" wrapText="1"/>
    </xf>
    <xf numFmtId="0" fontId="2" fillId="10" borderId="2" applyAlignment="1" pivotButton="0" quotePrefix="0" xfId="0">
      <alignment vertical="center" wrapText="1"/>
    </xf>
    <xf numFmtId="0" fontId="4" fillId="11" borderId="2" applyAlignment="1" pivotButton="0" quotePrefix="0" xfId="0">
      <alignment horizontal="center" vertical="center" wrapText="1"/>
    </xf>
    <xf numFmtId="0" fontId="2" fillId="12" borderId="2" applyAlignment="1" pivotButton="0" quotePrefix="0" xfId="0">
      <alignment horizontal="center" wrapText="1"/>
    </xf>
    <xf numFmtId="0" fontId="2" fillId="12" borderId="2" applyAlignment="1" pivotButton="0" quotePrefix="0" xfId="0">
      <alignment horizontal="center"/>
    </xf>
    <xf numFmtId="0" fontId="2" fillId="12" borderId="8" applyAlignment="1" pivotButton="0" quotePrefix="0" xfId="0">
      <alignment horizontal="center" wrapText="1"/>
    </xf>
    <xf numFmtId="0" fontId="2" fillId="12" borderId="2" applyAlignment="1" pivotButton="0" quotePrefix="0" xfId="0">
      <alignment horizontal="left" vertical="center" wrapText="1"/>
    </xf>
    <xf numFmtId="0" fontId="4" fillId="13" borderId="2" applyAlignment="1" pivotButton="0" quotePrefix="0" xfId="0">
      <alignment horizontal="center" vertical="center" wrapText="1"/>
    </xf>
    <xf numFmtId="0" fontId="2" fillId="14" borderId="2" applyAlignment="1" pivotButton="0" quotePrefix="0" xfId="0">
      <alignment horizontal="center" wrapText="1"/>
    </xf>
    <xf numFmtId="0" fontId="2" fillId="14" borderId="2" applyAlignment="1" pivotButton="0" quotePrefix="0" xfId="0">
      <alignment horizontal="center"/>
    </xf>
    <xf numFmtId="0" fontId="2" fillId="14" borderId="8" applyAlignment="1" pivotButton="0" quotePrefix="0" xfId="0">
      <alignment horizontal="center" wrapText="1"/>
    </xf>
    <xf numFmtId="0" fontId="2" fillId="14" borderId="2" applyAlignment="1" pivotButton="0" quotePrefix="0" xfId="0">
      <alignment vertical="center" wrapText="1"/>
    </xf>
    <xf numFmtId="0" fontId="22" fillId="0" borderId="49" pivotButton="0" quotePrefix="0" xfId="1"/>
    <xf numFmtId="0" fontId="22" fillId="0" borderId="0" pivotButton="0" quotePrefix="0" xfId="1"/>
    <xf numFmtId="0" fontId="22" fillId="0" borderId="19" pivotButton="0" quotePrefix="0" xfId="1"/>
    <xf numFmtId="0" fontId="23" fillId="0" borderId="49" pivotButton="0" quotePrefix="0" xfId="1"/>
    <xf numFmtId="0" fontId="23" fillId="0" borderId="0" pivotButton="0" quotePrefix="0" xfId="1"/>
    <xf numFmtId="0" fontId="23" fillId="0" borderId="45" pivotButton="0" quotePrefix="0" xfId="1"/>
    <xf numFmtId="0" fontId="24" fillId="0" borderId="49" pivotButton="0" quotePrefix="0" xfId="1"/>
    <xf numFmtId="0" fontId="24" fillId="0" borderId="0" pivotButton="0" quotePrefix="0" xfId="1"/>
    <xf numFmtId="0" fontId="24" fillId="0" borderId="45" pivotButton="0" quotePrefix="0" xfId="1"/>
    <xf numFmtId="0" fontId="25" fillId="0" borderId="48" pivotButton="0" quotePrefix="0" xfId="1"/>
    <xf numFmtId="0" fontId="25" fillId="0" borderId="0" pivotButton="0" quotePrefix="0" xfId="1"/>
    <xf numFmtId="0" fontId="25" fillId="0" borderId="45" pivotButton="0" quotePrefix="0" xfId="1"/>
    <xf numFmtId="0" fontId="26" fillId="0" borderId="47" pivotButton="0" quotePrefix="0" xfId="1"/>
    <xf numFmtId="0" fontId="26" fillId="0" borderId="47" applyAlignment="1" pivotButton="0" quotePrefix="0" xfId="1">
      <alignment horizontal="center"/>
    </xf>
    <xf numFmtId="0" fontId="20" fillId="0" borderId="47" applyAlignment="1" pivotButton="0" quotePrefix="0" xfId="1">
      <alignment horizontal="center"/>
    </xf>
    <xf numFmtId="2" fontId="2" fillId="0" borderId="2" applyAlignment="1" pivotButton="0" quotePrefix="0" xfId="0">
      <alignment horizontal="center" vertical="center" wrapText="1"/>
    </xf>
    <xf numFmtId="164" fontId="1" fillId="0" borderId="4" applyAlignment="1" pivotButton="0" quotePrefix="0" xfId="0">
      <alignment horizontal="center"/>
    </xf>
    <xf numFmtId="164" fontId="1" fillId="0" borderId="6" applyAlignment="1" pivotButton="0" quotePrefix="0" xfId="0">
      <alignment horizontal="center" wrapText="1"/>
    </xf>
    <xf numFmtId="2" fontId="1" fillId="0" borderId="50" applyAlignment="1" pivotButton="0" quotePrefix="0" xfId="0">
      <alignment horizontal="center" wrapText="1"/>
    </xf>
    <xf numFmtId="2" fontId="1" fillId="0" borderId="51" applyAlignment="1" pivotButton="0" quotePrefix="0" xfId="0">
      <alignment horizontal="center" wrapText="1"/>
    </xf>
    <xf numFmtId="2" fontId="1" fillId="0" borderId="52" applyAlignment="1" pivotButton="0" quotePrefix="0" xfId="0">
      <alignment horizontal="center" wrapText="1"/>
    </xf>
    <xf numFmtId="0" fontId="0" fillId="10" borderId="0" applyAlignment="1" pivotButton="0" quotePrefix="0" xfId="0">
      <alignment horizontal="center"/>
    </xf>
    <xf numFmtId="0" fontId="0" fillId="8" borderId="0" applyAlignment="1" pivotButton="0" quotePrefix="0" xfId="0">
      <alignment horizontal="center"/>
    </xf>
    <xf numFmtId="0" fontId="0" fillId="12" borderId="0" applyAlignment="1" pivotButton="0" quotePrefix="0" xfId="0">
      <alignment horizontal="center"/>
    </xf>
    <xf numFmtId="0" fontId="0" fillId="14" borderId="0" applyAlignment="1" pivotButton="0" quotePrefix="0" xfId="0">
      <alignment horizontal="center"/>
    </xf>
    <xf numFmtId="0" fontId="0" fillId="0" borderId="0" applyAlignment="1" pivotButton="0" quotePrefix="0" xfId="0">
      <alignment horizontal="center" vertical="center"/>
    </xf>
    <xf numFmtId="0" fontId="0" fillId="8" borderId="0" applyAlignment="1" pivotButton="0" quotePrefix="0" xfId="0">
      <alignment horizontal="center" vertical="center"/>
    </xf>
    <xf numFmtId="164" fontId="1" fillId="0" borderId="0" applyAlignment="1" pivotButton="0" quotePrefix="0" xfId="0">
      <alignment horizontal="center" wrapText="1"/>
    </xf>
    <xf numFmtId="164" fontId="2" fillId="8" borderId="2" applyAlignment="1" pivotButton="0" quotePrefix="0" xfId="0">
      <alignment horizontal="center" wrapText="1"/>
    </xf>
    <xf numFmtId="164" fontId="1" fillId="3" borderId="41" applyAlignment="1" pivotButton="0" quotePrefix="0" xfId="0">
      <alignment horizontal="center" wrapText="1"/>
    </xf>
    <xf numFmtId="164" fontId="1" fillId="3" borderId="38" applyAlignment="1" pivotButton="0" quotePrefix="0" xfId="0">
      <alignment horizontal="center" wrapText="1"/>
    </xf>
    <xf numFmtId="164" fontId="2" fillId="8" borderId="8" applyAlignment="1" pivotButton="0" quotePrefix="0" xfId="0">
      <alignment horizontal="center" wrapText="1"/>
    </xf>
    <xf numFmtId="164" fontId="2" fillId="10" borderId="2" applyAlignment="1" pivotButton="0" quotePrefix="0" xfId="0">
      <alignment horizontal="center" wrapText="1"/>
    </xf>
    <xf numFmtId="164" fontId="2" fillId="10" borderId="8" applyAlignment="1" pivotButton="0" quotePrefix="0" xfId="0">
      <alignment horizontal="center" wrapText="1"/>
    </xf>
    <xf numFmtId="164" fontId="2" fillId="12" borderId="2" applyAlignment="1" pivotButton="0" quotePrefix="0" xfId="0">
      <alignment horizontal="center" wrapText="1"/>
    </xf>
    <xf numFmtId="164" fontId="2" fillId="12" borderId="8" applyAlignment="1" pivotButton="0" quotePrefix="0" xfId="0">
      <alignment horizontal="center" wrapText="1"/>
    </xf>
    <xf numFmtId="164" fontId="2" fillId="14" borderId="2" applyAlignment="1" pivotButton="0" quotePrefix="0" xfId="0">
      <alignment horizontal="center" wrapText="1"/>
    </xf>
    <xf numFmtId="164" fontId="2" fillId="14" borderId="8" applyAlignment="1" pivotButton="0" quotePrefix="0" xfId="0">
      <alignment horizontal="center" wrapText="1"/>
    </xf>
    <xf numFmtId="164" fontId="0" fillId="0" borderId="0" applyAlignment="1" pivotButton="0" quotePrefix="0" xfId="0">
      <alignment horizontal="center"/>
    </xf>
    <xf numFmtId="2" fontId="14" fillId="0" borderId="0" applyAlignment="1" pivotButton="0" quotePrefix="0" xfId="1">
      <alignment horizontal="center"/>
    </xf>
    <xf numFmtId="2" fontId="14" fillId="0" borderId="0" pivotButton="0" quotePrefix="0" xfId="1"/>
    <xf numFmtId="0" fontId="1" fillId="0" borderId="0" applyAlignment="1" pivotButton="0" quotePrefix="0" xfId="0">
      <alignment wrapText="1"/>
    </xf>
    <xf numFmtId="0" fontId="2" fillId="2" borderId="8" applyAlignment="1" pivotButton="0" quotePrefix="0" xfId="0">
      <alignment horizontal="center" vertical="center" wrapText="1"/>
    </xf>
    <xf numFmtId="0" fontId="1" fillId="0" borderId="0" applyAlignment="1" pivotButton="0" quotePrefix="0" xfId="0">
      <alignment wrapText="1"/>
    </xf>
    <xf numFmtId="0" fontId="2" fillId="0" borderId="0" applyAlignment="1" pivotButton="0" quotePrefix="0" xfId="0">
      <alignment horizontal="right" wrapText="1"/>
    </xf>
    <xf numFmtId="0" fontId="1" fillId="0" borderId="0" applyAlignment="1" pivotButton="0" quotePrefix="0" xfId="0">
      <alignment horizontal="center" vertical="center" wrapText="1"/>
    </xf>
    <xf numFmtId="164" fontId="1" fillId="0" borderId="3" applyAlignment="1" pivotButton="0" quotePrefix="0" xfId="0">
      <alignment horizontal="center" wrapText="1"/>
    </xf>
    <xf numFmtId="0" fontId="1" fillId="4" borderId="43" applyAlignment="1" pivotButton="0" quotePrefix="0" xfId="0">
      <alignment horizontal="center" vertical="center" wrapText="1"/>
    </xf>
    <xf numFmtId="2" fontId="14" fillId="0" borderId="48" applyAlignment="1" applyProtection="1" pivotButton="0" quotePrefix="0" xfId="1">
      <alignment horizontal="center"/>
      <protection locked="0" hidden="0"/>
    </xf>
    <xf numFmtId="2" fontId="14" fillId="0" borderId="0" applyAlignment="1" applyProtection="1" pivotButton="0" quotePrefix="0" xfId="1">
      <alignment horizontal="center"/>
      <protection locked="0" hidden="0"/>
    </xf>
    <xf numFmtId="0" fontId="21" fillId="6" borderId="0" applyAlignment="1" pivotButton="0" quotePrefix="0" xfId="0">
      <alignment horizontal="left" vertical="top"/>
    </xf>
    <xf numFmtId="0" fontId="15" fillId="17" borderId="0" pivotButton="0" quotePrefix="0" xfId="1"/>
    <xf numFmtId="0" fontId="15" fillId="17" borderId="0" pivotButton="0" quotePrefix="0" xfId="1"/>
    <xf numFmtId="0" fontId="15" fillId="17" borderId="19" pivotButton="0" quotePrefix="0" xfId="1"/>
    <xf numFmtId="0" fontId="14" fillId="17" borderId="0" applyAlignment="1" pivotButton="0" quotePrefix="0" xfId="1">
      <alignment horizontal="center"/>
    </xf>
    <xf numFmtId="0" fontId="14" fillId="17" borderId="0" pivotButton="0" quotePrefix="0" xfId="1"/>
    <xf numFmtId="0" fontId="14" fillId="17" borderId="19" pivotButton="0" quotePrefix="0" xfId="1"/>
    <xf numFmtId="0" fontId="0" fillId="0" borderId="0" applyAlignment="1" pivotButton="0" quotePrefix="0" xfId="0">
      <alignment wrapText="1"/>
    </xf>
    <xf numFmtId="0" fontId="5" fillId="3" borderId="35" applyAlignment="1" pivotButton="0" quotePrefix="0" xfId="0">
      <alignment horizontal="right" vertical="top" wrapText="1"/>
    </xf>
    <xf numFmtId="0" fontId="1" fillId="0" borderId="0" applyAlignment="1" pivotButton="0" quotePrefix="0" xfId="0">
      <alignment vertical="top" wrapText="1"/>
    </xf>
    <xf numFmtId="0" fontId="0" fillId="0" borderId="0" applyAlignment="1" pivotButton="0" quotePrefix="0" xfId="0">
      <alignment vertical="top"/>
    </xf>
    <xf numFmtId="0" fontId="1" fillId="0" borderId="0" applyAlignment="1" pivotButton="0" quotePrefix="0" xfId="0">
      <alignment wrapText="1"/>
    </xf>
    <xf numFmtId="0" fontId="2" fillId="8" borderId="12" applyAlignment="1" pivotButton="0" quotePrefix="0" xfId="0">
      <alignment horizontal="center" wrapText="1"/>
    </xf>
    <xf numFmtId="0" fontId="2" fillId="12" borderId="9" applyAlignment="1" pivotButton="0" quotePrefix="0" xfId="0">
      <alignment horizontal="center" wrapText="1"/>
    </xf>
    <xf numFmtId="0" fontId="2" fillId="12" borderId="12" applyAlignment="1" pivotButton="0" quotePrefix="0" xfId="0">
      <alignment horizontal="center" wrapText="1"/>
    </xf>
    <xf numFmtId="0" fontId="2" fillId="10" borderId="9" applyAlignment="1" pivotButton="0" quotePrefix="0" xfId="0">
      <alignment horizontal="center" wrapText="1"/>
    </xf>
    <xf numFmtId="0" fontId="2" fillId="10" borderId="12" applyAlignment="1" pivotButton="0" quotePrefix="0" xfId="0">
      <alignment horizontal="center" wrapText="1"/>
    </xf>
    <xf numFmtId="0" fontId="2" fillId="8" borderId="9" applyAlignment="1" pivotButton="0" quotePrefix="0" xfId="0">
      <alignment horizontal="center" wrapText="1"/>
    </xf>
    <xf numFmtId="0" fontId="2" fillId="14" borderId="9" applyAlignment="1" pivotButton="0" quotePrefix="0" xfId="0">
      <alignment horizontal="center" wrapText="1"/>
    </xf>
    <xf numFmtId="0" fontId="2" fillId="14" borderId="12" applyAlignment="1" pivotButton="0" quotePrefix="0" xfId="0">
      <alignment horizontal="center" wrapText="1"/>
    </xf>
    <xf numFmtId="0" fontId="1" fillId="0" borderId="0" applyAlignment="1" pivotButton="0" quotePrefix="0" xfId="0">
      <alignment wrapText="1"/>
    </xf>
    <xf numFmtId="0" fontId="0" fillId="9" borderId="0" applyAlignment="1" pivotButton="0" quotePrefix="0" xfId="0">
      <alignment horizontal="center"/>
    </xf>
    <xf numFmtId="0" fontId="0" fillId="18" borderId="0" applyAlignment="1" pivotButton="0" quotePrefix="0" xfId="0">
      <alignment horizontal="center"/>
    </xf>
    <xf numFmtId="0" fontId="0" fillId="0" borderId="0" pivotButton="0" quotePrefix="0" xfId="0"/>
    <xf numFmtId="0" fontId="7" fillId="0" borderId="0" pivotButton="0" quotePrefix="0" xfId="0"/>
    <xf numFmtId="0" fontId="7" fillId="0" borderId="0" applyAlignment="1" pivotButton="0" quotePrefix="0" xfId="0">
      <alignment horizontal="center"/>
    </xf>
    <xf numFmtId="15" fontId="1" fillId="0" borderId="0" applyAlignment="1" pivotButton="0" quotePrefix="0" xfId="0">
      <alignment horizontal="center" wrapText="1"/>
    </xf>
    <xf numFmtId="0" fontId="2" fillId="0" borderId="15" applyAlignment="1" pivotButton="0" quotePrefix="0" xfId="0">
      <alignment horizontal="center" wrapText="1"/>
    </xf>
    <xf numFmtId="0" fontId="1" fillId="3" borderId="36" applyAlignment="1" pivotButton="0" quotePrefix="0" xfId="0">
      <alignment horizontal="center" wrapText="1"/>
    </xf>
    <xf numFmtId="0" fontId="2" fillId="0" borderId="7" applyAlignment="1" pivotButton="0" quotePrefix="0" xfId="0">
      <alignment horizontal="center" wrapText="1"/>
    </xf>
    <xf numFmtId="0" fontId="0" fillId="0" borderId="0" applyAlignment="1" pivotButton="0" quotePrefix="0" xfId="0">
      <alignment horizontal="center" wrapText="1"/>
    </xf>
    <xf numFmtId="0" fontId="1" fillId="3" borderId="55" applyAlignment="1" pivotButton="0" quotePrefix="0" xfId="0">
      <alignment wrapText="1"/>
    </xf>
    <xf numFmtId="0" fontId="1" fillId="3" borderId="56" applyAlignment="1" pivotButton="0" quotePrefix="0" xfId="0">
      <alignment horizontal="center" wrapText="1"/>
    </xf>
    <xf numFmtId="0" fontId="1" fillId="3" borderId="55" applyAlignment="1" pivotButton="0" quotePrefix="0" xfId="0">
      <alignment horizontal="center" wrapText="1"/>
    </xf>
    <xf numFmtId="164" fontId="1" fillId="3" borderId="57" applyAlignment="1" pivotButton="0" quotePrefix="0" xfId="0">
      <alignment horizontal="center"/>
    </xf>
    <xf numFmtId="0" fontId="1" fillId="0" borderId="4" applyAlignment="1" pivotButton="0" quotePrefix="0" xfId="0">
      <alignment horizontal="center"/>
    </xf>
    <xf numFmtId="0" fontId="5" fillId="3" borderId="60" applyAlignment="1" pivotButton="0" quotePrefix="0" xfId="0">
      <alignment horizontal="right" vertical="top" wrapText="1"/>
    </xf>
    <xf numFmtId="0" fontId="2" fillId="3" borderId="55" applyAlignment="1" pivotButton="0" quotePrefix="0" xfId="0">
      <alignment horizontal="center" wrapText="1"/>
    </xf>
    <xf numFmtId="164" fontId="1" fillId="3" borderId="57" applyAlignment="1" pivotButton="0" quotePrefix="0" xfId="0">
      <alignment horizontal="center" wrapText="1"/>
    </xf>
    <xf numFmtId="0" fontId="2" fillId="18" borderId="9" applyAlignment="1" pivotButton="0" quotePrefix="0" xfId="0">
      <alignment horizontal="center" wrapText="1"/>
    </xf>
    <xf numFmtId="0" fontId="2" fillId="18" borderId="8" applyAlignment="1" pivotButton="0" quotePrefix="0" xfId="0">
      <alignment horizontal="center" wrapText="1"/>
    </xf>
    <xf numFmtId="164" fontId="2" fillId="18" borderId="8" applyAlignment="1" pivotButton="0" quotePrefix="0" xfId="0">
      <alignment horizontal="center" wrapText="1"/>
    </xf>
    <xf numFmtId="0" fontId="1" fillId="3" borderId="56" applyAlignment="1" pivotButton="0" quotePrefix="0" xfId="0">
      <alignment vertical="top" wrapText="1"/>
    </xf>
    <xf numFmtId="0" fontId="2" fillId="0" borderId="15" applyAlignment="1" pivotButton="0" quotePrefix="0" xfId="0">
      <alignment horizontal="center" vertical="top" wrapText="1"/>
    </xf>
    <xf numFmtId="0" fontId="1" fillId="0" borderId="6" applyAlignment="1" pivotButton="0" quotePrefix="0" xfId="0">
      <alignment horizontal="center" vertical="top"/>
    </xf>
    <xf numFmtId="164" fontId="1" fillId="0" borderId="6" applyAlignment="1" pivotButton="0" quotePrefix="0" xfId="0">
      <alignment horizontal="center" vertical="top" wrapText="1"/>
    </xf>
    <xf numFmtId="0" fontId="1" fillId="3" borderId="56" applyAlignment="1" pivotButton="0" quotePrefix="0" xfId="0">
      <alignment horizontal="center" vertical="top" wrapText="1"/>
    </xf>
    <xf numFmtId="0" fontId="2" fillId="3" borderId="40" applyAlignment="1" pivotButton="0" quotePrefix="0" xfId="0">
      <alignment horizontal="center" vertical="top" wrapText="1"/>
    </xf>
    <xf numFmtId="0" fontId="1" fillId="3" borderId="40" applyAlignment="1" pivotButton="0" quotePrefix="0" xfId="0">
      <alignment horizontal="center" vertical="top" wrapText="1"/>
    </xf>
    <xf numFmtId="164" fontId="1" fillId="3" borderId="41" applyAlignment="1" pivotButton="0" quotePrefix="0" xfId="0">
      <alignment horizontal="center" vertical="top" wrapText="1"/>
    </xf>
    <xf numFmtId="0" fontId="1" fillId="3" borderId="36" applyAlignment="1" pivotButton="0" quotePrefix="0" xfId="0">
      <alignment vertical="top" wrapText="1"/>
    </xf>
    <xf numFmtId="0" fontId="31" fillId="0" borderId="0" pivotButton="0" quotePrefix="0" xfId="0"/>
    <xf numFmtId="0" fontId="2" fillId="0" borderId="58" applyAlignment="1" pivotButton="0" quotePrefix="0" xfId="0">
      <alignment horizontal="center" wrapText="1"/>
    </xf>
    <xf numFmtId="0" fontId="1" fillId="0" borderId="62" applyAlignment="1" pivotButton="0" quotePrefix="0" xfId="0">
      <alignment horizontal="center"/>
    </xf>
    <xf numFmtId="164" fontId="1" fillId="0" borderId="62" applyAlignment="1" pivotButton="0" quotePrefix="0" xfId="0">
      <alignment horizontal="center" wrapText="1"/>
    </xf>
    <xf numFmtId="0" fontId="2" fillId="0" borderId="55" applyAlignment="1" pivotButton="0" quotePrefix="0" xfId="0">
      <alignment horizontal="center" wrapText="1"/>
    </xf>
    <xf numFmtId="0" fontId="2" fillId="0" borderId="62" applyAlignment="1" pivotButton="0" quotePrefix="0" xfId="0">
      <alignment horizontal="center" wrapText="1"/>
    </xf>
    <xf numFmtId="0" fontId="2" fillId="0" borderId="58" applyAlignment="1" pivotButton="0" quotePrefix="0" xfId="0">
      <alignment horizontal="center" vertical="top" wrapText="1"/>
    </xf>
    <xf numFmtId="0" fontId="2" fillId="0" borderId="62" applyAlignment="1" pivotButton="0" quotePrefix="0" xfId="0">
      <alignment horizontal="center" vertical="top" wrapText="1"/>
    </xf>
    <xf numFmtId="0" fontId="2" fillId="0" borderId="15" applyAlignment="1" pivotButton="0" quotePrefix="0" xfId="0">
      <alignment vertical="top" wrapText="1"/>
    </xf>
    <xf numFmtId="0" fontId="2" fillId="8" borderId="11" applyAlignment="1" pivotButton="0" quotePrefix="0" xfId="0">
      <alignment horizontal="center" wrapText="1"/>
    </xf>
    <xf numFmtId="0" fontId="2" fillId="8" borderId="13" applyAlignment="1" pivotButton="0" quotePrefix="0" xfId="0">
      <alignment horizontal="center" wrapText="1"/>
    </xf>
    <xf numFmtId="0" fontId="1" fillId="0" borderId="0" applyAlignment="1" pivotButton="0" quotePrefix="0" xfId="0">
      <alignment wrapText="1"/>
    </xf>
    <xf numFmtId="0" fontId="2" fillId="8" borderId="11" applyAlignment="1" pivotButton="0" quotePrefix="0" xfId="0">
      <alignment wrapText="1"/>
    </xf>
    <xf numFmtId="0" fontId="2" fillId="8" borderId="63" applyAlignment="1" pivotButton="0" quotePrefix="0" xfId="0">
      <alignment horizontal="center" wrapText="1"/>
    </xf>
    <xf numFmtId="0" fontId="2" fillId="10" borderId="63" applyAlignment="1" pivotButton="0" quotePrefix="0" xfId="0">
      <alignment horizontal="center" wrapText="1"/>
    </xf>
    <xf numFmtId="0" fontId="2" fillId="19" borderId="63" applyAlignment="1" pivotButton="0" quotePrefix="0" xfId="0">
      <alignment horizontal="center" vertical="top" wrapText="1"/>
    </xf>
    <xf numFmtId="0" fontId="2" fillId="14" borderId="63" applyAlignment="1" pivotButton="0" quotePrefix="0" xfId="0">
      <alignment horizontal="center" vertical="top" wrapText="1"/>
    </xf>
    <xf numFmtId="164" fontId="32" fillId="0" borderId="64" applyAlignment="1" pivotButton="0" quotePrefix="0" xfId="0">
      <alignment horizontal="center"/>
    </xf>
    <xf numFmtId="164" fontId="32" fillId="21" borderId="66" applyAlignment="1" pivotButton="0" quotePrefix="0" xfId="0">
      <alignment horizontal="center"/>
    </xf>
    <xf numFmtId="164" fontId="32" fillId="0" borderId="65" applyAlignment="1" pivotButton="0" quotePrefix="0" xfId="0">
      <alignment horizontal="center" wrapText="1"/>
    </xf>
    <xf numFmtId="0" fontId="34" fillId="0" borderId="0" applyAlignment="1" pivotButton="0" quotePrefix="0" xfId="0">
      <alignment horizontal="left" wrapText="1"/>
    </xf>
    <xf numFmtId="164" fontId="32" fillId="21" borderId="66" applyAlignment="1" pivotButton="0" quotePrefix="0" xfId="0">
      <alignment horizontal="center" wrapText="1"/>
    </xf>
    <xf numFmtId="0" fontId="1" fillId="0" borderId="0" applyAlignment="1" pivotButton="0" quotePrefix="0" xfId="0">
      <alignment wrapText="1"/>
    </xf>
    <xf numFmtId="0" fontId="2" fillId="8" borderId="10" applyAlignment="1" pivotButton="0" quotePrefix="0" xfId="0">
      <alignment horizontal="center" wrapText="1"/>
    </xf>
    <xf numFmtId="0" fontId="2" fillId="8" borderId="9" applyAlignment="1" pivotButton="0" quotePrefix="0" xfId="0">
      <alignment horizontal="center" wrapText="1"/>
    </xf>
    <xf numFmtId="0" fontId="1" fillId="15" borderId="5" applyAlignment="1" pivotButton="0" quotePrefix="0" xfId="0">
      <alignment wrapText="1"/>
    </xf>
    <xf numFmtId="0" fontId="1" fillId="15" borderId="0" applyAlignment="1" pivotButton="0" quotePrefix="0" xfId="0">
      <alignment wrapText="1"/>
    </xf>
    <xf numFmtId="0" fontId="1" fillId="15" borderId="19" applyAlignment="1" pivotButton="0" quotePrefix="0" xfId="0">
      <alignment wrapText="1"/>
    </xf>
    <xf numFmtId="0" fontId="2" fillId="12" borderId="9" applyAlignment="1" pivotButton="0" quotePrefix="0" xfId="0">
      <alignment horizontal="center" wrapText="1"/>
    </xf>
    <xf numFmtId="0" fontId="2" fillId="14" borderId="12" applyAlignment="1" pivotButton="0" quotePrefix="0" xfId="0">
      <alignment horizontal="center" wrapText="1"/>
    </xf>
    <xf numFmtId="0" fontId="2" fillId="14" borderId="9" applyAlignment="1" pivotButton="0" quotePrefix="0" xfId="0">
      <alignment horizontal="center" wrapText="1"/>
    </xf>
    <xf numFmtId="0" fontId="2" fillId="12" borderId="12" applyAlignment="1" pivotButton="0" quotePrefix="0" xfId="0">
      <alignment horizontal="center" wrapText="1"/>
    </xf>
    <xf numFmtId="0" fontId="2" fillId="10" borderId="10" applyAlignment="1" pivotButton="0" quotePrefix="0" xfId="0">
      <alignment horizontal="center" wrapText="1"/>
    </xf>
    <xf numFmtId="0" fontId="2" fillId="10" borderId="9" applyAlignment="1" pivotButton="0" quotePrefix="0" xfId="0">
      <alignment horizontal="center" wrapText="1"/>
    </xf>
    <xf numFmtId="0" fontId="2" fillId="10" borderId="11" applyAlignment="1" pivotButton="0" quotePrefix="0" xfId="0">
      <alignment horizontal="center" wrapText="1"/>
    </xf>
    <xf numFmtId="0" fontId="2" fillId="10" borderId="12" applyAlignment="1" pivotButton="0" quotePrefix="0" xfId="0">
      <alignment horizontal="center" wrapText="1"/>
    </xf>
    <xf numFmtId="0" fontId="3" fillId="0" borderId="0" applyAlignment="1" pivotButton="0" quotePrefix="0" xfId="0">
      <alignment horizontal="center" vertical="center" wrapText="1"/>
    </xf>
    <xf numFmtId="0" fontId="1" fillId="0" borderId="0" applyAlignment="1" pivotButton="0" quotePrefix="0" xfId="0">
      <alignment wrapText="1"/>
    </xf>
    <xf numFmtId="0" fontId="0" fillId="0" borderId="0" applyAlignment="1" pivotButton="0" quotePrefix="0" xfId="0">
      <alignment horizontal="center" vertical="center"/>
    </xf>
    <xf numFmtId="0" fontId="1" fillId="0" borderId="24" applyAlignment="1" pivotButton="0" quotePrefix="0" xfId="0">
      <alignment horizontal="left" wrapText="1"/>
    </xf>
    <xf numFmtId="14" fontId="1" fillId="0" borderId="24" applyAlignment="1" pivotButton="0" quotePrefix="0" xfId="0">
      <alignment horizontal="left" wrapText="1"/>
    </xf>
    <xf numFmtId="0" fontId="1" fillId="4" borderId="1" applyAlignment="1" pivotButton="0" quotePrefix="0" xfId="0">
      <alignment wrapText="1"/>
    </xf>
    <xf numFmtId="0" fontId="4" fillId="13" borderId="1" applyAlignment="1" pivotButton="0" quotePrefix="0" xfId="0">
      <alignment wrapText="1"/>
    </xf>
    <xf numFmtId="0" fontId="1" fillId="4" borderId="1" applyAlignment="1" pivotButton="0" quotePrefix="0" xfId="0">
      <alignment vertical="top" wrapText="1"/>
    </xf>
    <xf numFmtId="0" fontId="4" fillId="11" borderId="1" applyAlignment="1" pivotButton="0" quotePrefix="0" xfId="0">
      <alignment wrapText="1"/>
    </xf>
    <xf numFmtId="0" fontId="4" fillId="9" borderId="1" applyAlignment="1" pivotButton="0" quotePrefix="0" xfId="0">
      <alignment wrapText="1"/>
    </xf>
    <xf numFmtId="0" fontId="1" fillId="4" borderId="43" applyAlignment="1" pivotButton="0" quotePrefix="0" xfId="0">
      <alignment wrapText="1"/>
    </xf>
    <xf numFmtId="0" fontId="3" fillId="0" borderId="0" applyAlignment="1" pivotButton="0" quotePrefix="0" xfId="0">
      <alignment wrapText="1"/>
    </xf>
    <xf numFmtId="0" fontId="2" fillId="16" borderId="31" applyAlignment="1" pivotButton="0" quotePrefix="0" xfId="0">
      <alignment wrapText="1"/>
    </xf>
    <xf numFmtId="0" fontId="8" fillId="8" borderId="2" applyAlignment="1" pivotButton="0" quotePrefix="0" xfId="0">
      <alignment horizontal="center"/>
    </xf>
    <xf numFmtId="0" fontId="8" fillId="10" borderId="2" applyAlignment="1" pivotButton="0" quotePrefix="0" xfId="0">
      <alignment horizontal="center"/>
    </xf>
    <xf numFmtId="0" fontId="8" fillId="12" borderId="2" applyAlignment="1" pivotButton="0" quotePrefix="0" xfId="0">
      <alignment horizontal="center"/>
    </xf>
    <xf numFmtId="0" fontId="8" fillId="14" borderId="2" applyAlignment="1" pivotButton="0" quotePrefix="0" xfId="0">
      <alignment horizontal="center"/>
    </xf>
    <xf numFmtId="0" fontId="2" fillId="16" borderId="31" applyAlignment="1" pivotButton="0" quotePrefix="0" xfId="0">
      <alignment horizontal="center" vertical="center" wrapText="1"/>
    </xf>
    <xf numFmtId="0" fontId="1" fillId="15" borderId="5" applyAlignment="1" pivotButton="0" quotePrefix="0" xfId="0">
      <alignment horizontal="center" vertical="center" wrapText="1"/>
    </xf>
    <xf numFmtId="0" fontId="1" fillId="15" borderId="0" applyAlignment="1" pivotButton="0" quotePrefix="0" xfId="0">
      <alignment horizontal="center" vertical="center" wrapText="1"/>
    </xf>
    <xf numFmtId="0" fontId="1" fillId="15" borderId="19" applyAlignment="1" pivotButton="0" quotePrefix="0" xfId="0">
      <alignment horizontal="center" vertical="center" wrapText="1"/>
    </xf>
    <xf numFmtId="0" fontId="2" fillId="8" borderId="13" applyAlignment="1" pivotButton="0" quotePrefix="0" xfId="0">
      <alignment horizontal="center" vertical="center" wrapText="1"/>
    </xf>
    <xf numFmtId="0" fontId="2" fillId="8" borderId="63" applyAlignment="1" pivotButton="0" quotePrefix="0" xfId="0">
      <alignment horizontal="center" vertical="center" wrapText="1"/>
    </xf>
    <xf numFmtId="0" fontId="1" fillId="4" borderId="1" applyAlignment="1" pivotButton="0" quotePrefix="0" xfId="0">
      <alignment horizontal="center" vertical="center" wrapText="1"/>
    </xf>
    <xf numFmtId="0" fontId="4" fillId="9" borderId="1" applyAlignment="1" pivotButton="0" quotePrefix="0" xfId="0">
      <alignment horizontal="center" vertical="center" wrapText="1"/>
    </xf>
    <xf numFmtId="0" fontId="2" fillId="10" borderId="13" applyAlignment="1" pivotButton="0" quotePrefix="0" xfId="0">
      <alignment horizontal="center" vertical="center" wrapText="1"/>
    </xf>
    <xf numFmtId="0" fontId="2" fillId="10" borderId="63" applyAlignment="1" pivotButton="0" quotePrefix="0" xfId="0">
      <alignment horizontal="center" vertical="center" wrapText="1"/>
    </xf>
    <xf numFmtId="0" fontId="4" fillId="11" borderId="1" applyAlignment="1" pivotButton="0" quotePrefix="0" xfId="0">
      <alignment horizontal="center" vertical="center" wrapText="1"/>
    </xf>
    <xf numFmtId="0" fontId="2" fillId="12" borderId="13" applyAlignment="1" pivotButton="0" quotePrefix="0" xfId="0">
      <alignment horizontal="center" vertical="center" wrapText="1"/>
    </xf>
    <xf numFmtId="0" fontId="2" fillId="19" borderId="63" applyAlignment="1" pivotButton="0" quotePrefix="0" xfId="0">
      <alignment horizontal="center" vertical="center" wrapText="1"/>
    </xf>
    <xf numFmtId="0" fontId="4" fillId="13" borderId="1" applyAlignment="1" pivotButton="0" quotePrefix="0" xfId="0">
      <alignment horizontal="center" vertical="center" wrapText="1"/>
    </xf>
    <xf numFmtId="0" fontId="2" fillId="14" borderId="13" applyAlignment="1" pivotButton="0" quotePrefix="0" xfId="0">
      <alignment horizontal="center" vertical="center" wrapText="1"/>
    </xf>
    <xf numFmtId="0" fontId="2" fillId="14" borderId="63" applyAlignment="1" pivotButton="0" quotePrefix="0" xfId="0">
      <alignment horizontal="center" vertical="center" wrapText="1"/>
    </xf>
    <xf numFmtId="0" fontId="2" fillId="8" borderId="11" applyAlignment="1" pivotButton="0" quotePrefix="0" xfId="0">
      <alignment horizontal="center" vertical="center" wrapText="1"/>
    </xf>
    <xf numFmtId="0" fontId="1" fillId="4" borderId="10" applyAlignment="1" pivotButton="0" quotePrefix="0" xfId="0">
      <alignment horizontal="center" vertical="center" wrapText="1"/>
    </xf>
    <xf numFmtId="0" fontId="1" fillId="4" borderId="42" applyAlignment="1" pivotButton="0" quotePrefix="0" xfId="0">
      <alignment horizontal="center" vertical="center" wrapText="1"/>
    </xf>
    <xf numFmtId="0" fontId="2" fillId="10" borderId="11" applyAlignment="1" pivotButton="0" quotePrefix="0" xfId="0">
      <alignment horizontal="center" vertical="center" wrapText="1"/>
    </xf>
    <xf numFmtId="0" fontId="1" fillId="4" borderId="11" applyAlignment="1" pivotButton="0" quotePrefix="0" xfId="0">
      <alignment horizontal="center" vertical="center" wrapText="1"/>
    </xf>
    <xf numFmtId="0" fontId="2" fillId="12" borderId="11" applyAlignment="1" pivotButton="0" quotePrefix="0" xfId="0">
      <alignment horizontal="center" vertical="center" wrapText="1"/>
    </xf>
    <xf numFmtId="0" fontId="2" fillId="14" borderId="11" applyAlignment="1" pivotButton="0" quotePrefix="0" xfId="0">
      <alignment horizontal="center" vertical="center" wrapText="1"/>
    </xf>
    <xf numFmtId="0" fontId="3" fillId="0" borderId="0" applyAlignment="1" pivotButton="0" quotePrefix="0" xfId="0">
      <alignment horizontal="left" vertical="top"/>
    </xf>
    <xf numFmtId="0" fontId="1" fillId="0" borderId="0" applyAlignment="1" pivotButton="0" quotePrefix="0" xfId="0">
      <alignment horizontal="left" vertical="top"/>
    </xf>
    <xf numFmtId="0" fontId="2" fillId="16" borderId="30" applyAlignment="1" pivotButton="0" quotePrefix="0" xfId="0">
      <alignment horizontal="left" vertical="top"/>
    </xf>
    <xf numFmtId="0" fontId="1" fillId="15" borderId="33" applyAlignment="1" pivotButton="0" quotePrefix="0" xfId="0">
      <alignment horizontal="left" vertical="top"/>
    </xf>
    <xf numFmtId="0" fontId="1" fillId="15" borderId="16" applyAlignment="1" pivotButton="0" quotePrefix="0" xfId="0">
      <alignment horizontal="left" vertical="top"/>
    </xf>
    <xf numFmtId="0" fontId="1" fillId="15" borderId="18" applyAlignment="1" pivotButton="0" quotePrefix="0" xfId="0">
      <alignment horizontal="left" vertical="top"/>
    </xf>
    <xf numFmtId="0" fontId="2" fillId="0" borderId="22" applyAlignment="1" pivotButton="0" quotePrefix="0" xfId="0">
      <alignment horizontal="left" vertical="top"/>
    </xf>
    <xf numFmtId="0" fontId="2" fillId="0" borderId="25" applyAlignment="1" pivotButton="0" quotePrefix="0" xfId="0">
      <alignment horizontal="left" vertical="top"/>
    </xf>
    <xf numFmtId="0" fontId="2" fillId="0" borderId="27" applyAlignment="1" pivotButton="0" quotePrefix="0" xfId="0">
      <alignment horizontal="left" vertical="top"/>
    </xf>
    <xf numFmtId="0" fontId="2" fillId="12" borderId="11" applyAlignment="1" pivotButton="0" quotePrefix="0" xfId="0">
      <alignment horizontal="left" vertical="center" wrapText="1"/>
    </xf>
    <xf numFmtId="0" fontId="2" fillId="12" borderId="10" applyAlignment="1" pivotButton="0" quotePrefix="0" xfId="0">
      <alignment horizontal="left" vertical="center" wrapText="1"/>
    </xf>
    <xf numFmtId="0" fontId="2" fillId="14" borderId="11" applyAlignment="1" pivotButton="0" quotePrefix="0" xfId="0">
      <alignment horizontal="left" vertical="center" wrapText="1"/>
    </xf>
    <xf numFmtId="0" fontId="2" fillId="14" borderId="10" applyAlignment="1" pivotButton="0" quotePrefix="0" xfId="0">
      <alignment horizontal="left" vertical="center" wrapText="1"/>
    </xf>
    <xf numFmtId="0" fontId="2" fillId="0" borderId="79" applyAlignment="1" pivotButton="0" quotePrefix="0" xfId="0">
      <alignment vertical="top" wrapText="1"/>
    </xf>
    <xf numFmtId="0" fontId="2" fillId="0" borderId="80" applyAlignment="1" pivotButton="0" quotePrefix="0" xfId="0">
      <alignment horizontal="center" wrapText="1"/>
    </xf>
    <xf numFmtId="0" fontId="2" fillId="0" borderId="80" applyAlignment="1" pivotButton="0" quotePrefix="0" xfId="0">
      <alignment horizontal="center" wrapText="1"/>
    </xf>
    <xf numFmtId="0" fontId="2" fillId="8" borderId="4" applyAlignment="1" pivotButton="0" quotePrefix="0" xfId="0">
      <alignment horizontal="center" wrapText="1"/>
    </xf>
    <xf numFmtId="0" fontId="2" fillId="0" borderId="82" applyAlignment="1" pivotButton="0" quotePrefix="0" xfId="0">
      <alignment horizontal="center" wrapText="1"/>
    </xf>
    <xf numFmtId="164" fontId="32" fillId="0" borderId="83" applyAlignment="1" pivotButton="0" quotePrefix="0" xfId="0">
      <alignment horizontal="center"/>
    </xf>
    <xf numFmtId="164" fontId="1" fillId="0" borderId="3" applyAlignment="1" pivotButton="0" quotePrefix="0" xfId="0">
      <alignment horizontal="center" vertical="top" wrapText="1"/>
    </xf>
    <xf numFmtId="164" fontId="32" fillId="0" borderId="81" applyAlignment="1" pivotButton="0" quotePrefix="0" xfId="0">
      <alignment horizontal="center" wrapText="1"/>
    </xf>
    <xf numFmtId="164" fontId="1" fillId="0" borderId="14" applyAlignment="1" pivotButton="0" quotePrefix="0" xfId="0">
      <alignment horizontal="center"/>
    </xf>
    <xf numFmtId="164" fontId="1" fillId="0" borderId="59" applyAlignment="1" pivotButton="0" quotePrefix="0" xfId="0">
      <alignment horizontal="center" wrapText="1"/>
    </xf>
    <xf numFmtId="0" fontId="2" fillId="0" borderId="87" applyAlignment="1" pivotButton="0" quotePrefix="0" xfId="0">
      <alignment horizontal="center" wrapText="1"/>
    </xf>
    <xf numFmtId="0" fontId="4" fillId="7" borderId="90" applyAlignment="1" pivotButton="0" quotePrefix="0" xfId="0">
      <alignment horizontal="center" vertical="center" wrapText="1"/>
    </xf>
    <xf numFmtId="0" fontId="4" fillId="7" borderId="90" applyAlignment="1" pivotButton="0" quotePrefix="0" xfId="0">
      <alignment wrapText="1"/>
    </xf>
    <xf numFmtId="2" fontId="14" fillId="0" borderId="94" applyAlignment="1" applyProtection="1" pivotButton="0" quotePrefix="0" xfId="1">
      <alignment horizontal="center"/>
      <protection locked="0" hidden="0"/>
    </xf>
    <xf numFmtId="2" fontId="1" fillId="0" borderId="95" applyAlignment="1" pivotButton="0" quotePrefix="0" xfId="0">
      <alignment horizontal="center" wrapText="1"/>
    </xf>
    <xf numFmtId="2" fontId="14" fillId="0" borderId="96" applyAlignment="1" applyProtection="1" pivotButton="0" quotePrefix="0" xfId="1">
      <alignment horizontal="center"/>
      <protection locked="0" hidden="0"/>
    </xf>
    <xf numFmtId="2" fontId="1" fillId="0" borderId="94" applyAlignment="1" pivotButton="0" quotePrefix="0" xfId="0">
      <alignment horizontal="center" wrapText="1"/>
    </xf>
    <xf numFmtId="2" fontId="14" fillId="0" borderId="39" applyAlignment="1" applyProtection="1" pivotButton="0" quotePrefix="0" xfId="1">
      <alignment horizontal="center"/>
      <protection locked="0" hidden="0"/>
    </xf>
    <xf numFmtId="0" fontId="14" fillId="17" borderId="0" pivotButton="0" quotePrefix="0" xfId="1"/>
    <xf numFmtId="0" fontId="2" fillId="0" borderId="97" applyAlignment="1" pivotButton="0" quotePrefix="0" xfId="0">
      <alignment horizontal="center" vertical="center" wrapText="1"/>
    </xf>
    <xf numFmtId="0" fontId="2" fillId="0" borderId="99" applyAlignment="1" pivotButton="0" quotePrefix="0" xfId="0">
      <alignment horizontal="center" vertical="center" wrapText="1"/>
    </xf>
    <xf numFmtId="0" fontId="1" fillId="0" borderId="60" applyAlignment="1" pivotButton="0" quotePrefix="0" xfId="0">
      <alignment horizontal="center" vertical="center" wrapText="1"/>
    </xf>
    <xf numFmtId="0" fontId="2" fillId="0" borderId="60" applyAlignment="1" pivotButton="0" quotePrefix="0" xfId="0">
      <alignment horizontal="center" vertical="center" wrapText="1"/>
    </xf>
    <xf numFmtId="0" fontId="1" fillId="0" borderId="98" applyAlignment="1" pivotButton="0" quotePrefix="0" xfId="0">
      <alignment horizontal="left" wrapText="1"/>
    </xf>
    <xf numFmtId="14" fontId="15" fillId="0" borderId="0" applyAlignment="1" pivotButton="0" quotePrefix="0" xfId="1">
      <alignment horizontal="left"/>
    </xf>
    <xf numFmtId="0" fontId="1" fillId="4" borderId="10" applyAlignment="1" pivotButton="0" quotePrefix="0" xfId="0">
      <alignment wrapText="1"/>
    </xf>
    <xf numFmtId="0" fontId="1" fillId="4" borderId="9" applyAlignment="1" pivotButton="0" quotePrefix="0" xfId="0">
      <alignment wrapText="1"/>
    </xf>
    <xf numFmtId="0" fontId="1" fillId="4" borderId="42" applyAlignment="1" pivotButton="0" quotePrefix="0" xfId="0">
      <alignment wrapText="1"/>
    </xf>
    <xf numFmtId="0" fontId="1" fillId="4" borderId="44" applyAlignment="1" pivotButton="0" quotePrefix="0" xfId="0">
      <alignment wrapText="1"/>
    </xf>
    <xf numFmtId="0" fontId="1" fillId="4" borderId="11" applyAlignment="1" pivotButton="0" quotePrefix="0" xfId="0">
      <alignment wrapText="1"/>
    </xf>
    <xf numFmtId="0" fontId="1" fillId="4" borderId="12" applyAlignment="1" pivotButton="0" quotePrefix="0" xfId="0">
      <alignment wrapText="1"/>
    </xf>
    <xf numFmtId="0" fontId="1" fillId="4" borderId="10" applyAlignment="1" pivotButton="0" quotePrefix="0" xfId="0">
      <alignment vertical="top" wrapText="1"/>
    </xf>
    <xf numFmtId="0" fontId="1" fillId="4" borderId="9" applyAlignment="1" pivotButton="0" quotePrefix="0" xfId="0">
      <alignment vertical="top" wrapText="1"/>
    </xf>
    <xf numFmtId="0" fontId="16" fillId="6" borderId="0" applyAlignment="1" pivotButton="0" quotePrefix="1" xfId="1">
      <alignment horizontal="left" vertical="top"/>
    </xf>
    <xf numFmtId="0" fontId="4" fillId="25" borderId="2" applyAlignment="1" pivotButton="0" quotePrefix="0" xfId="0">
      <alignment horizontal="center" vertical="center" wrapText="1"/>
    </xf>
    <xf numFmtId="0" fontId="2" fillId="26" borderId="2" applyAlignment="1" pivotButton="0" quotePrefix="0" xfId="0">
      <alignment vertical="center" wrapText="1"/>
    </xf>
    <xf numFmtId="0" fontId="2" fillId="26" borderId="2" applyAlignment="1" pivotButton="0" quotePrefix="0" xfId="0">
      <alignment horizontal="left" vertical="center" wrapText="1"/>
    </xf>
    <xf numFmtId="0" fontId="30" fillId="25" borderId="1" applyAlignment="1" pivotButton="0" quotePrefix="0" xfId="0">
      <alignment horizontal="center" vertical="center" wrapText="1"/>
    </xf>
    <xf numFmtId="0" fontId="30" fillId="25" borderId="1" applyAlignment="1" pivotButton="0" quotePrefix="0" xfId="0">
      <alignment wrapText="1"/>
    </xf>
    <xf numFmtId="0" fontId="2" fillId="26" borderId="11" applyAlignment="1" pivotButton="0" quotePrefix="0" xfId="0">
      <alignment horizontal="center" vertical="center" wrapText="1"/>
    </xf>
    <xf numFmtId="0" fontId="2" fillId="26" borderId="13" applyAlignment="1" pivotButton="0" quotePrefix="0" xfId="0">
      <alignment horizontal="center" vertical="center" wrapText="1"/>
    </xf>
    <xf numFmtId="0" fontId="2" fillId="26" borderId="63" applyAlignment="1" pivotButton="0" quotePrefix="0" xfId="0">
      <alignment horizontal="center" vertical="center" wrapText="1"/>
    </xf>
    <xf numFmtId="0" fontId="2" fillId="26" borderId="12" applyAlignment="1" pivotButton="0" quotePrefix="0" xfId="0">
      <alignment horizontal="center" wrapText="1"/>
    </xf>
    <xf numFmtId="0" fontId="2" fillId="26" borderId="2" applyAlignment="1" pivotButton="0" quotePrefix="0" xfId="0">
      <alignment horizontal="center" wrapText="1"/>
    </xf>
    <xf numFmtId="164" fontId="2" fillId="26" borderId="2" applyAlignment="1" pivotButton="0" quotePrefix="0" xfId="0">
      <alignment horizontal="center" wrapText="1"/>
    </xf>
    <xf numFmtId="0" fontId="8" fillId="26" borderId="2" applyAlignment="1" pivotButton="0" quotePrefix="0" xfId="0">
      <alignment horizontal="center"/>
    </xf>
    <xf numFmtId="0" fontId="2" fillId="26" borderId="10" applyAlignment="1" pivotButton="0" quotePrefix="0" xfId="0">
      <alignment horizontal="center" vertical="center" wrapText="1"/>
    </xf>
    <xf numFmtId="0" fontId="2" fillId="26" borderId="9" applyAlignment="1" pivotButton="0" quotePrefix="0" xfId="0">
      <alignment horizontal="center" wrapText="1"/>
    </xf>
    <xf numFmtId="0" fontId="2" fillId="26" borderId="8" applyAlignment="1" pivotButton="0" quotePrefix="0" xfId="0">
      <alignment horizontal="center" wrapText="1"/>
    </xf>
    <xf numFmtId="164" fontId="2" fillId="26" borderId="8" applyAlignment="1" pivotButton="0" quotePrefix="0" xfId="0">
      <alignment horizontal="center" wrapText="1"/>
    </xf>
    <xf numFmtId="0" fontId="35" fillId="0" borderId="0" pivotButton="0" quotePrefix="0" xfId="1"/>
    <xf numFmtId="0" fontId="2" fillId="26" borderId="2" applyAlignment="1" pivotButton="0" quotePrefix="0" xfId="0">
      <alignment horizontal="center"/>
    </xf>
    <xf numFmtId="0" fontId="2" fillId="26" borderId="63" applyAlignment="1" pivotButton="0" quotePrefix="0" xfId="0">
      <alignment horizontal="center" wrapText="1"/>
    </xf>
    <xf numFmtId="0" fontId="36" fillId="0" borderId="0" pivotButton="0" quotePrefix="0" xfId="0"/>
    <xf numFmtId="0" fontId="0" fillId="0" borderId="0" pivotButton="0" quotePrefix="0" xfId="0"/>
    <xf numFmtId="0" fontId="32" fillId="0" borderId="70" applyAlignment="1" pivotButton="0" quotePrefix="0" xfId="0">
      <alignment horizontal="left" vertical="center"/>
    </xf>
    <xf numFmtId="0" fontId="32" fillId="0" borderId="71" applyAlignment="1" pivotButton="0" quotePrefix="0" xfId="0">
      <alignment horizontal="left" vertical="center"/>
    </xf>
    <xf numFmtId="0" fontId="1" fillId="0" borderId="6" applyAlignment="1" pivotButton="0" quotePrefix="0" xfId="0">
      <alignment horizontal="left" vertical="center"/>
    </xf>
    <xf numFmtId="0" fontId="1" fillId="0" borderId="9" applyAlignment="1" pivotButton="0" quotePrefix="0" xfId="0">
      <alignment horizontal="left" vertical="center"/>
    </xf>
    <xf numFmtId="0" fontId="2" fillId="8" borderId="14" applyAlignment="1" pivotButton="0" quotePrefix="0" xfId="0">
      <alignment horizontal="center" vertical="center" wrapText="1"/>
    </xf>
    <xf numFmtId="0" fontId="2" fillId="8" borderId="3" applyAlignment="1" pivotButton="0" quotePrefix="0" xfId="0">
      <alignment horizontal="center" vertical="center" wrapText="1"/>
    </xf>
    <xf numFmtId="0" fontId="2" fillId="8" borderId="59" applyAlignment="1" pivotButton="0" quotePrefix="0" xfId="0">
      <alignment horizontal="center" vertical="center" wrapText="1"/>
    </xf>
    <xf numFmtId="0" fontId="32" fillId="0" borderId="67" applyAlignment="1" pivotButton="0" quotePrefix="0" xfId="0">
      <alignment horizontal="left" vertical="center"/>
    </xf>
    <xf numFmtId="0" fontId="32" fillId="0" borderId="68" applyAlignment="1" pivotButton="0" quotePrefix="0" xfId="0">
      <alignment horizontal="left" vertical="center"/>
    </xf>
    <xf numFmtId="0" fontId="32" fillId="0" borderId="72" applyAlignment="1" pivotButton="0" quotePrefix="0" xfId="0">
      <alignment horizontal="left" vertical="center"/>
    </xf>
    <xf numFmtId="0" fontId="4" fillId="9" borderId="1" applyAlignment="1" pivotButton="0" quotePrefix="0" xfId="0">
      <alignment horizontal="center" wrapText="1"/>
    </xf>
    <xf numFmtId="2" fontId="11" fillId="8" borderId="4" applyAlignment="1" pivotButton="0" quotePrefix="0" xfId="0">
      <alignment horizontal="center" vertical="center"/>
    </xf>
    <xf numFmtId="2" fontId="11" fillId="8" borderId="6" applyAlignment="1" pivotButton="0" quotePrefix="0" xfId="0">
      <alignment horizontal="center" vertical="center"/>
    </xf>
    <xf numFmtId="0" fontId="1" fillId="0" borderId="4" applyAlignment="1" pivotButton="0" quotePrefix="0" xfId="0">
      <alignment horizontal="left" vertical="center"/>
    </xf>
    <xf numFmtId="0" fontId="1" fillId="0" borderId="7" applyAlignment="1" pivotButton="0" quotePrefix="0" xfId="0">
      <alignment horizontal="left" vertical="center"/>
    </xf>
    <xf numFmtId="0" fontId="1" fillId="0" borderId="61" applyAlignment="1" pivotButton="0" quotePrefix="0" xfId="0">
      <alignment horizontal="left" vertical="center"/>
    </xf>
    <xf numFmtId="0" fontId="2" fillId="10" borderId="14" applyAlignment="1" pivotButton="0" quotePrefix="0" xfId="0">
      <alignment horizontal="center" vertical="center" wrapText="1"/>
    </xf>
    <xf numFmtId="0" fontId="2" fillId="10" borderId="3" applyAlignment="1" pivotButton="0" quotePrefix="0" xfId="0">
      <alignment horizontal="center" vertical="center" wrapText="1"/>
    </xf>
    <xf numFmtId="0" fontId="2" fillId="10" borderId="10" applyAlignment="1" pivotButton="0" quotePrefix="0" xfId="0">
      <alignment horizontal="center" vertical="center" wrapText="1"/>
    </xf>
    <xf numFmtId="0" fontId="2" fillId="26" borderId="14" applyAlignment="1" pivotButton="0" quotePrefix="0" xfId="0">
      <alignment horizontal="center" vertical="center" wrapText="1"/>
    </xf>
    <xf numFmtId="0" fontId="2" fillId="26" borderId="3" applyAlignment="1" pivotButton="0" quotePrefix="0" xfId="0">
      <alignment horizontal="center" vertical="center" wrapText="1"/>
    </xf>
    <xf numFmtId="0" fontId="2" fillId="26" borderId="10" applyAlignment="1" pivotButton="0" quotePrefix="0" xfId="0">
      <alignment horizontal="center" vertical="center" wrapText="1"/>
    </xf>
    <xf numFmtId="0" fontId="1" fillId="0" borderId="15" applyAlignment="1" pivotButton="0" quotePrefix="0" xfId="0">
      <alignment horizontal="left" vertical="center"/>
    </xf>
    <xf numFmtId="0" fontId="2" fillId="8" borderId="10" applyAlignment="1" pivotButton="0" quotePrefix="0" xfId="0">
      <alignment horizontal="center" wrapText="1"/>
    </xf>
    <xf numFmtId="0" fontId="2" fillId="8" borderId="1" applyAlignment="1" pivotButton="0" quotePrefix="0" xfId="0">
      <alignment horizontal="center" wrapText="1"/>
    </xf>
    <xf numFmtId="0" fontId="2" fillId="8" borderId="9" applyAlignment="1" pivotButton="0" quotePrefix="0" xfId="0">
      <alignment horizontal="center" wrapText="1"/>
    </xf>
    <xf numFmtId="0" fontId="3" fillId="0" borderId="0" applyAlignment="1" pivotButton="0" quotePrefix="0" xfId="0">
      <alignment horizontal="center" wrapText="1"/>
    </xf>
    <xf numFmtId="0" fontId="2" fillId="16" borderId="30" applyAlignment="1" pivotButton="0" quotePrefix="0" xfId="0">
      <alignment horizontal="center" wrapText="1"/>
    </xf>
    <xf numFmtId="0" fontId="2" fillId="16" borderId="31" applyAlignment="1" pivotButton="0" quotePrefix="0" xfId="0">
      <alignment horizontal="center" wrapText="1"/>
    </xf>
    <xf numFmtId="0" fontId="2" fillId="16" borderId="32" applyAlignment="1" pivotButton="0" quotePrefix="0" xfId="0">
      <alignment horizontal="center" wrapText="1"/>
    </xf>
    <xf numFmtId="0" fontId="1" fillId="15" borderId="33" applyAlignment="1" pivotButton="0" quotePrefix="0" xfId="0">
      <alignment wrapText="1"/>
    </xf>
    <xf numFmtId="0" fontId="1" fillId="15" borderId="5" applyAlignment="1" pivotButton="0" quotePrefix="0" xfId="0">
      <alignment wrapText="1"/>
    </xf>
    <xf numFmtId="0" fontId="1" fillId="15" borderId="34" applyAlignment="1" pivotButton="0" quotePrefix="0" xfId="0">
      <alignment wrapText="1"/>
    </xf>
    <xf numFmtId="0" fontId="1" fillId="15" borderId="16" applyAlignment="1" pivotButton="0" quotePrefix="0" xfId="0">
      <alignment wrapText="1"/>
    </xf>
    <xf numFmtId="0" fontId="1" fillId="15" borderId="0" applyAlignment="1" pivotButton="0" quotePrefix="0" xfId="0">
      <alignment wrapText="1"/>
    </xf>
    <xf numFmtId="0" fontId="1" fillId="15" borderId="17" applyAlignment="1" pivotButton="0" quotePrefix="0" xfId="0">
      <alignment wrapText="1"/>
    </xf>
    <xf numFmtId="0" fontId="2" fillId="0" borderId="25" applyAlignment="1" pivotButton="0" quotePrefix="0" xfId="0">
      <alignment horizontal="right" wrapText="1"/>
    </xf>
    <xf numFmtId="0" fontId="1" fillId="0" borderId="21" applyAlignment="1" pivotButton="0" quotePrefix="0" xfId="0">
      <alignment horizontal="right" wrapText="1"/>
    </xf>
    <xf numFmtId="0" fontId="2" fillId="0" borderId="21" applyAlignment="1" pivotButton="0" quotePrefix="0" xfId="0">
      <alignment horizontal="right" wrapText="1"/>
    </xf>
    <xf numFmtId="0" fontId="2" fillId="0" borderId="27" applyAlignment="1" pivotButton="0" quotePrefix="0" xfId="0">
      <alignment horizontal="right" wrapText="1"/>
    </xf>
    <xf numFmtId="0" fontId="2" fillId="0" borderId="28" applyAlignment="1" pivotButton="0" quotePrefix="0" xfId="0">
      <alignment horizontal="right" wrapText="1"/>
    </xf>
    <xf numFmtId="0" fontId="1" fillId="15" borderId="18" applyAlignment="1" pivotButton="0" quotePrefix="0" xfId="0">
      <alignment wrapText="1"/>
    </xf>
    <xf numFmtId="0" fontId="1" fillId="15" borderId="19" applyAlignment="1" pivotButton="0" quotePrefix="0" xfId="0">
      <alignment wrapText="1"/>
    </xf>
    <xf numFmtId="0" fontId="1" fillId="15" borderId="20" applyAlignment="1" pivotButton="0" quotePrefix="0" xfId="0">
      <alignment wrapText="1"/>
    </xf>
    <xf numFmtId="0" fontId="2" fillId="0" borderId="22" applyAlignment="1" pivotButton="0" quotePrefix="0" xfId="0">
      <alignment horizontal="right" wrapText="1"/>
    </xf>
    <xf numFmtId="0" fontId="2" fillId="0" borderId="23" applyAlignment="1" pivotButton="0" quotePrefix="0" xfId="0">
      <alignment horizontal="right" wrapText="1"/>
    </xf>
    <xf numFmtId="0" fontId="4" fillId="7" borderId="1" applyAlignment="1" pivotButton="0" quotePrefix="0" xfId="0">
      <alignment horizontal="center" wrapText="1"/>
    </xf>
    <xf numFmtId="0" fontId="2" fillId="19" borderId="14" applyAlignment="1" pivotButton="0" quotePrefix="0" xfId="0">
      <alignment horizontal="center" vertical="center" wrapText="1"/>
    </xf>
    <xf numFmtId="0" fontId="2" fillId="19" borderId="3" applyAlignment="1" pivotButton="0" quotePrefix="0" xfId="0">
      <alignment horizontal="center" vertical="center" wrapText="1"/>
    </xf>
    <xf numFmtId="0" fontId="2" fillId="19" borderId="10" applyAlignment="1" pivotButton="0" quotePrefix="0" xfId="0">
      <alignment horizontal="center" vertical="center" wrapText="1"/>
    </xf>
    <xf numFmtId="0" fontId="2" fillId="12" borderId="10" applyAlignment="1" pivotButton="0" quotePrefix="0" xfId="0">
      <alignment horizontal="center" wrapText="1"/>
    </xf>
    <xf numFmtId="0" fontId="2" fillId="12" borderId="1" applyAlignment="1" pivotButton="0" quotePrefix="0" xfId="0">
      <alignment horizontal="center" wrapText="1"/>
    </xf>
    <xf numFmtId="0" fontId="2" fillId="12" borderId="9" applyAlignment="1" pivotButton="0" quotePrefix="0" xfId="0">
      <alignment horizontal="center" wrapText="1"/>
    </xf>
    <xf numFmtId="0" fontId="1" fillId="0" borderId="15" applyAlignment="1" pivotButton="0" quotePrefix="0" xfId="0">
      <alignment horizontal="left" vertical="top"/>
    </xf>
    <xf numFmtId="0" fontId="1" fillId="0" borderId="9" applyAlignment="1" pivotButton="0" quotePrefix="0" xfId="0">
      <alignment horizontal="left" vertical="top"/>
    </xf>
    <xf numFmtId="0" fontId="4" fillId="11" borderId="1" applyAlignment="1" pivotButton="0" quotePrefix="0" xfId="0">
      <alignment horizontal="center" wrapText="1"/>
    </xf>
    <xf numFmtId="2" fontId="33" fillId="23" borderId="69" applyAlignment="1" pivotButton="0" quotePrefix="0" xfId="0">
      <alignment horizontal="center" vertical="center"/>
    </xf>
    <xf numFmtId="2" fontId="33" fillId="23" borderId="65" applyAlignment="1" pivotButton="0" quotePrefix="0" xfId="0">
      <alignment horizontal="center" vertical="center"/>
    </xf>
    <xf numFmtId="0" fontId="2" fillId="14" borderId="11" applyAlignment="1" pivotButton="0" quotePrefix="0" xfId="0">
      <alignment horizontal="center" wrapText="1"/>
    </xf>
    <xf numFmtId="0" fontId="2" fillId="14" borderId="13" applyAlignment="1" pivotButton="0" quotePrefix="0" xfId="0">
      <alignment horizontal="center" wrapText="1"/>
    </xf>
    <xf numFmtId="0" fontId="2" fillId="14" borderId="12" applyAlignment="1" pivotButton="0" quotePrefix="0" xfId="0">
      <alignment horizontal="center" wrapText="1"/>
    </xf>
    <xf numFmtId="2" fontId="33" fillId="22" borderId="69" applyAlignment="1" pivotButton="0" quotePrefix="0" xfId="0">
      <alignment horizontal="center" vertical="center"/>
    </xf>
    <xf numFmtId="2" fontId="33" fillId="22" borderId="65" applyAlignment="1" pivotButton="0" quotePrefix="0" xfId="0">
      <alignment horizontal="center" vertical="center"/>
    </xf>
    <xf numFmtId="2" fontId="33" fillId="27" borderId="69" applyAlignment="1" pivotButton="0" quotePrefix="0" xfId="0">
      <alignment horizontal="center" vertical="center"/>
    </xf>
    <xf numFmtId="2" fontId="33" fillId="27" borderId="65" applyAlignment="1" pivotButton="0" quotePrefix="0" xfId="0">
      <alignment horizontal="center" vertical="center"/>
    </xf>
    <xf numFmtId="2" fontId="33" fillId="24" borderId="69" applyAlignment="1" pivotButton="0" quotePrefix="0" xfId="0">
      <alignment horizontal="center" vertical="center"/>
    </xf>
    <xf numFmtId="2" fontId="33" fillId="24" borderId="65" applyAlignment="1" pivotButton="0" quotePrefix="0" xfId="0">
      <alignment horizontal="center" vertical="center"/>
    </xf>
    <xf numFmtId="0" fontId="4" fillId="13" borderId="1" applyAlignment="1" pivotButton="0" quotePrefix="0" xfId="0">
      <alignment horizontal="center" wrapText="1"/>
    </xf>
    <xf numFmtId="0" fontId="2" fillId="26" borderId="10" applyAlignment="1" pivotButton="0" quotePrefix="0" xfId="0">
      <alignment horizontal="center" wrapText="1"/>
    </xf>
    <xf numFmtId="0" fontId="2" fillId="26" borderId="1" applyAlignment="1" pivotButton="0" quotePrefix="0" xfId="0">
      <alignment horizontal="center" wrapText="1"/>
    </xf>
    <xf numFmtId="0" fontId="2" fillId="26" borderId="9" applyAlignment="1" pivotButton="0" quotePrefix="0" xfId="0">
      <alignment horizontal="center" wrapText="1"/>
    </xf>
    <xf numFmtId="0" fontId="2" fillId="14" borderId="14" applyAlignment="1" pivotButton="0" quotePrefix="0" xfId="0">
      <alignment horizontal="center" vertical="center" wrapText="1"/>
    </xf>
    <xf numFmtId="0" fontId="2" fillId="14" borderId="3" applyAlignment="1" pivotButton="0" quotePrefix="0" xfId="0">
      <alignment horizontal="center" vertical="center" wrapText="1"/>
    </xf>
    <xf numFmtId="0" fontId="2" fillId="14" borderId="10" applyAlignment="1" pivotButton="0" quotePrefix="0" xfId="0">
      <alignment horizontal="center" vertical="center" wrapText="1"/>
    </xf>
    <xf numFmtId="0" fontId="2" fillId="14" borderId="10" applyAlignment="1" pivotButton="0" quotePrefix="0" xfId="0">
      <alignment horizontal="center" wrapText="1"/>
    </xf>
    <xf numFmtId="0" fontId="2" fillId="14" borderId="1" applyAlignment="1" pivotButton="0" quotePrefix="0" xfId="0">
      <alignment horizontal="center" wrapText="1"/>
    </xf>
    <xf numFmtId="0" fontId="2" fillId="14" borderId="9" applyAlignment="1" pivotButton="0" quotePrefix="0" xfId="0">
      <alignment horizontal="center" wrapText="1"/>
    </xf>
    <xf numFmtId="2" fontId="33" fillId="20" borderId="69" applyAlignment="1" pivotButton="0" quotePrefix="0" xfId="0">
      <alignment horizontal="center" vertical="center"/>
    </xf>
    <xf numFmtId="2" fontId="33" fillId="20" borderId="65" applyAlignment="1" pivotButton="0" quotePrefix="0" xfId="0">
      <alignment horizontal="center" vertical="center"/>
    </xf>
    <xf numFmtId="0" fontId="2" fillId="12" borderId="11" applyAlignment="1" pivotButton="0" quotePrefix="0" xfId="0">
      <alignment horizontal="center" wrapText="1"/>
    </xf>
    <xf numFmtId="0" fontId="2" fillId="12" borderId="13" applyAlignment="1" pivotButton="0" quotePrefix="0" xfId="0">
      <alignment horizontal="center" wrapText="1"/>
    </xf>
    <xf numFmtId="0" fontId="2" fillId="12" borderId="12" applyAlignment="1" pivotButton="0" quotePrefix="0" xfId="0">
      <alignment horizontal="center" wrapText="1"/>
    </xf>
    <xf numFmtId="0" fontId="2" fillId="10" borderId="10" applyAlignment="1" pivotButton="0" quotePrefix="0" xfId="0">
      <alignment horizontal="center" wrapText="1"/>
    </xf>
    <xf numFmtId="0" fontId="2" fillId="10" borderId="1" applyAlignment="1" pivotButton="0" quotePrefix="0" xfId="0">
      <alignment horizontal="center" wrapText="1"/>
    </xf>
    <xf numFmtId="0" fontId="2" fillId="10" borderId="9" applyAlignment="1" pivotButton="0" quotePrefix="0" xfId="0">
      <alignment horizontal="center" wrapText="1"/>
    </xf>
    <xf numFmtId="0" fontId="2" fillId="10" borderId="11" applyAlignment="1" pivotButton="0" quotePrefix="0" xfId="0">
      <alignment horizontal="center" wrapText="1"/>
    </xf>
    <xf numFmtId="0" fontId="2" fillId="10" borderId="13" applyAlignment="1" pivotButton="0" quotePrefix="0" xfId="0">
      <alignment horizontal="center" wrapText="1"/>
    </xf>
    <xf numFmtId="0" fontId="2" fillId="10" borderId="12" applyAlignment="1" pivotButton="0" quotePrefix="0" xfId="0">
      <alignment horizontal="center" wrapText="1"/>
    </xf>
    <xf numFmtId="0" fontId="30" fillId="25" borderId="1" applyAlignment="1" pivotButton="0" quotePrefix="0" xfId="0">
      <alignment horizontal="center" wrapText="1"/>
    </xf>
    <xf numFmtId="0" fontId="2" fillId="26" borderId="11" applyAlignment="1" pivotButton="0" quotePrefix="0" xfId="0">
      <alignment horizontal="center" wrapText="1"/>
    </xf>
    <xf numFmtId="0" fontId="2" fillId="26" borderId="13" applyAlignment="1" pivotButton="0" quotePrefix="0" xfId="0">
      <alignment horizontal="center" wrapText="1"/>
    </xf>
    <xf numFmtId="0" fontId="2" fillId="26" borderId="12" applyAlignment="1" pivotButton="0" quotePrefix="0" xfId="0">
      <alignment horizontal="center" wrapText="1"/>
    </xf>
    <xf numFmtId="0" fontId="2" fillId="2" borderId="39" applyAlignment="1" pivotButton="0" quotePrefix="0" xfId="0">
      <alignment horizontal="center" vertical="center" wrapText="1"/>
    </xf>
    <xf numFmtId="0" fontId="2" fillId="2" borderId="45" applyAlignment="1" pivotButton="0" quotePrefix="0" xfId="0">
      <alignment horizontal="center" vertical="center" wrapText="1"/>
    </xf>
    <xf numFmtId="0" fontId="2" fillId="2" borderId="46" applyAlignment="1" pivotButton="0" quotePrefix="0" xfId="0">
      <alignment horizontal="center" vertical="center" wrapText="1"/>
    </xf>
    <xf numFmtId="0" fontId="28" fillId="4" borderId="53" applyAlignment="1" pivotButton="0" quotePrefix="0" xfId="0">
      <alignment horizontal="center" vertical="center" wrapText="1"/>
    </xf>
    <xf numFmtId="0" fontId="28" fillId="4" borderId="47" applyAlignment="1" pivotButton="0" quotePrefix="0" xfId="0">
      <alignment horizontal="center" vertical="center" wrapText="1"/>
    </xf>
    <xf numFmtId="0" fontId="28" fillId="4" borderId="54" applyAlignment="1" pivotButton="0" quotePrefix="0" xfId="0">
      <alignment horizontal="center" vertical="center" wrapText="1"/>
    </xf>
    <xf numFmtId="0" fontId="29" fillId="4" borderId="53" applyAlignment="1" pivotButton="0" quotePrefix="0" xfId="0">
      <alignment horizontal="center" vertical="center"/>
    </xf>
    <xf numFmtId="0" fontId="29" fillId="4" borderId="47" applyAlignment="1" pivotButton="0" quotePrefix="0" xfId="0">
      <alignment horizontal="center" vertical="center"/>
    </xf>
    <xf numFmtId="0" fontId="29" fillId="4" borderId="54" applyAlignment="1" pivotButton="0" quotePrefix="0" xfId="0">
      <alignment horizontal="center" vertical="center"/>
    </xf>
    <xf numFmtId="0" fontId="3" fillId="0" borderId="0" applyAlignment="1" pivotButton="0" quotePrefix="0" xfId="0">
      <alignment horizontal="center" vertical="center" wrapText="1"/>
    </xf>
    <xf numFmtId="0" fontId="6" fillId="0" borderId="0" applyAlignment="1" pivotButton="0" quotePrefix="0" xfId="0">
      <alignment vertical="center" wrapText="1"/>
    </xf>
    <xf numFmtId="0" fontId="1" fillId="0" borderId="0" applyAlignment="1" pivotButton="0" quotePrefix="0" xfId="0">
      <alignment vertical="center" wrapText="1"/>
    </xf>
    <xf numFmtId="0" fontId="2" fillId="0" borderId="0" applyAlignment="1" pivotButton="0" quotePrefix="0" xfId="0">
      <alignment horizontal="right" wrapText="1"/>
    </xf>
    <xf numFmtId="0" fontId="1" fillId="0" borderId="0" applyAlignment="1" pivotButton="0" quotePrefix="0" xfId="0">
      <alignment wrapText="1"/>
    </xf>
    <xf numFmtId="14" fontId="1" fillId="0" borderId="0" applyAlignment="1" pivotButton="0" quotePrefix="0" xfId="0">
      <alignment horizontal="left" wrapText="1"/>
    </xf>
    <xf numFmtId="0" fontId="26" fillId="15" borderId="53" applyAlignment="1" pivotButton="0" quotePrefix="0" xfId="1">
      <alignment horizontal="left" vertical="center" wrapText="1"/>
    </xf>
    <xf numFmtId="0" fontId="26" fillId="15" borderId="47" applyAlignment="1" pivotButton="0" quotePrefix="0" xfId="1">
      <alignment horizontal="left" vertical="center"/>
    </xf>
    <xf numFmtId="0" fontId="26" fillId="15" borderId="54" applyAlignment="1" pivotButton="0" quotePrefix="0" xfId="1">
      <alignment horizontal="left" vertical="center"/>
    </xf>
    <xf numFmtId="0" fontId="1" fillId="0" borderId="0" applyAlignment="1" pivotButton="0" quotePrefix="0" xfId="0">
      <alignment horizontal="left" wrapText="1"/>
    </xf>
    <xf numFmtId="2" fontId="33" fillId="22" borderId="84" applyAlignment="1" pivotButton="0" quotePrefix="0" xfId="0">
      <alignment horizontal="center" vertical="center"/>
    </xf>
    <xf numFmtId="2" fontId="33" fillId="22" borderId="85" applyAlignment="1" pivotButton="0" quotePrefix="0" xfId="0">
      <alignment horizontal="center" vertical="center"/>
    </xf>
    <xf numFmtId="2" fontId="33" fillId="22" borderId="88" applyAlignment="1" pivotButton="0" quotePrefix="0" xfId="0">
      <alignment horizontal="center" vertical="center"/>
    </xf>
    <xf numFmtId="2" fontId="11" fillId="8" borderId="73" applyAlignment="1" pivotButton="0" quotePrefix="0" xfId="0">
      <alignment horizontal="center" vertical="center"/>
    </xf>
    <xf numFmtId="2" fontId="11" fillId="8" borderId="74" applyAlignment="1" pivotButton="0" quotePrefix="0" xfId="0">
      <alignment horizontal="center" vertical="center"/>
    </xf>
    <xf numFmtId="2" fontId="11" fillId="8" borderId="78" applyAlignment="1" pivotButton="0" quotePrefix="0" xfId="0">
      <alignment horizontal="center" vertical="center"/>
    </xf>
    <xf numFmtId="2" fontId="11" fillId="8" borderId="84" applyAlignment="1" pivotButton="0" quotePrefix="0" xfId="0">
      <alignment horizontal="center" vertical="center"/>
    </xf>
    <xf numFmtId="2" fontId="11" fillId="8" borderId="85" applyAlignment="1" pivotButton="0" quotePrefix="0" xfId="0">
      <alignment horizontal="center" vertical="center"/>
    </xf>
    <xf numFmtId="2" fontId="11" fillId="8" borderId="88" applyAlignment="1" pivotButton="0" quotePrefix="0" xfId="0">
      <alignment horizontal="center" vertical="center"/>
    </xf>
    <xf numFmtId="2" fontId="33" fillId="20" borderId="84" applyAlignment="1" pivotButton="0" quotePrefix="0" xfId="0">
      <alignment horizontal="center" vertical="center"/>
    </xf>
    <xf numFmtId="2" fontId="33" fillId="20" borderId="85" applyAlignment="1" pivotButton="0" quotePrefix="0" xfId="0">
      <alignment horizontal="center" vertical="center"/>
    </xf>
    <xf numFmtId="2" fontId="33" fillId="20" borderId="86" applyAlignment="1" pivotButton="0" quotePrefix="0" xfId="0">
      <alignment horizontal="center" vertical="center"/>
    </xf>
    <xf numFmtId="2" fontId="33" fillId="24" borderId="84" applyAlignment="1" pivotButton="0" quotePrefix="0" xfId="0">
      <alignment horizontal="center" vertical="center"/>
    </xf>
    <xf numFmtId="2" fontId="33" fillId="24" borderId="85" applyAlignment="1" pivotButton="0" quotePrefix="0" xfId="0">
      <alignment horizontal="center" vertical="center"/>
    </xf>
    <xf numFmtId="2" fontId="33" fillId="24" borderId="88" applyAlignment="1" pivotButton="0" quotePrefix="0" xfId="0">
      <alignment horizontal="center" vertical="center"/>
    </xf>
    <xf numFmtId="2" fontId="33" fillId="24" borderId="86" applyAlignment="1" pivotButton="0" quotePrefix="0" xfId="0">
      <alignment horizontal="center" vertical="center"/>
    </xf>
    <xf numFmtId="2" fontId="33" fillId="27" borderId="84" applyAlignment="1" pivotButton="0" quotePrefix="0" xfId="0">
      <alignment horizontal="center" vertical="center"/>
    </xf>
    <xf numFmtId="2" fontId="33" fillId="27" borderId="85" applyAlignment="1" pivotButton="0" quotePrefix="0" xfId="0">
      <alignment horizontal="center" vertical="center"/>
    </xf>
    <xf numFmtId="2" fontId="33" fillId="27" borderId="88" applyAlignment="1" pivotButton="0" quotePrefix="0" xfId="0">
      <alignment horizontal="center" vertical="center"/>
    </xf>
    <xf numFmtId="2" fontId="33" fillId="27" borderId="86" applyAlignment="1" pivotButton="0" quotePrefix="0" xfId="0">
      <alignment horizontal="center" vertical="center"/>
    </xf>
    <xf numFmtId="2" fontId="33" fillId="23" borderId="84" applyAlignment="1" pivotButton="0" quotePrefix="0" xfId="0">
      <alignment horizontal="center" vertical="center"/>
    </xf>
    <xf numFmtId="2" fontId="33" fillId="23" borderId="85" applyAlignment="1" pivotButton="0" quotePrefix="0" xfId="0">
      <alignment horizontal="center" vertical="center"/>
    </xf>
    <xf numFmtId="2" fontId="33" fillId="23" borderId="88" applyAlignment="1" pivotButton="0" quotePrefix="0" xfId="0">
      <alignment horizontal="center" vertical="center"/>
    </xf>
    <xf numFmtId="2" fontId="33" fillId="23" borderId="86" applyAlignment="1" pivotButton="0" quotePrefix="0" xfId="0">
      <alignment horizontal="center" vertical="center"/>
    </xf>
    <xf numFmtId="0" fontId="4" fillId="11" borderId="92" applyAlignment="1" pivotButton="0" quotePrefix="0" xfId="0">
      <alignment horizontal="center" wrapText="1"/>
    </xf>
    <xf numFmtId="0" fontId="4" fillId="11" borderId="13" applyAlignment="1" pivotButton="0" quotePrefix="0" xfId="0">
      <alignment horizontal="center" wrapText="1"/>
    </xf>
    <xf numFmtId="0" fontId="4" fillId="11" borderId="93" applyAlignment="1" pivotButton="0" quotePrefix="0" xfId="0">
      <alignment horizontal="center" wrapText="1"/>
    </xf>
    <xf numFmtId="0" fontId="4" fillId="13" borderId="92" applyAlignment="1" pivotButton="0" quotePrefix="0" xfId="0">
      <alignment horizontal="center" wrapText="1"/>
    </xf>
    <xf numFmtId="0" fontId="4" fillId="13" borderId="13" applyAlignment="1" pivotButton="0" quotePrefix="0" xfId="0">
      <alignment horizontal="center" wrapText="1"/>
    </xf>
    <xf numFmtId="0" fontId="4" fillId="13" borderId="93" applyAlignment="1" pivotButton="0" quotePrefix="0" xfId="0">
      <alignment horizontal="center" wrapText="1"/>
    </xf>
    <xf numFmtId="0" fontId="2" fillId="14" borderId="73" applyAlignment="1" pivotButton="0" quotePrefix="0" xfId="0">
      <alignment horizontal="center" vertical="center" wrapText="1"/>
    </xf>
    <xf numFmtId="0" fontId="2" fillId="14" borderId="74" applyAlignment="1" pivotButton="0" quotePrefix="0" xfId="0">
      <alignment horizontal="center" vertical="center" wrapText="1"/>
    </xf>
    <xf numFmtId="0" fontId="2" fillId="14" borderId="78" applyAlignment="1" pivotButton="0" quotePrefix="0" xfId="0">
      <alignment horizontal="center" vertical="center" wrapText="1"/>
    </xf>
    <xf numFmtId="0" fontId="2" fillId="26" borderId="73" applyAlignment="1" pivotButton="0" quotePrefix="0" xfId="0">
      <alignment horizontal="center" vertical="center" wrapText="1"/>
    </xf>
    <xf numFmtId="0" fontId="2" fillId="26" borderId="74" applyAlignment="1" pivotButton="0" quotePrefix="0" xfId="0">
      <alignment horizontal="center" vertical="center" wrapText="1"/>
    </xf>
    <xf numFmtId="0" fontId="2" fillId="26" borderId="77" applyAlignment="1" pivotButton="0" quotePrefix="0" xfId="0">
      <alignment horizontal="center" vertical="center" wrapText="1"/>
    </xf>
    <xf numFmtId="0" fontId="2" fillId="14" borderId="77" applyAlignment="1" pivotButton="0" quotePrefix="0" xfId="0">
      <alignment horizontal="center" vertical="center" wrapText="1"/>
    </xf>
    <xf numFmtId="0" fontId="2" fillId="19" borderId="73" applyAlignment="1" pivotButton="0" quotePrefix="0" xfId="0">
      <alignment horizontal="center" vertical="center" wrapText="1"/>
    </xf>
    <xf numFmtId="0" fontId="2" fillId="19" borderId="74" applyAlignment="1" pivotButton="0" quotePrefix="0" xfId="0">
      <alignment horizontal="center" vertical="center" wrapText="1"/>
    </xf>
    <xf numFmtId="0" fontId="2" fillId="19" borderId="77" applyAlignment="1" pivotButton="0" quotePrefix="0" xfId="0">
      <alignment horizontal="center" vertical="center" wrapText="1"/>
    </xf>
    <xf numFmtId="0" fontId="2" fillId="10" borderId="73" applyAlignment="1" pivotButton="0" quotePrefix="0" xfId="0">
      <alignment horizontal="center" vertical="center" wrapText="1"/>
    </xf>
    <xf numFmtId="0" fontId="2" fillId="10" borderId="74" applyAlignment="1" pivotButton="0" quotePrefix="0" xfId="0">
      <alignment horizontal="center" vertical="center" wrapText="1"/>
    </xf>
    <xf numFmtId="0" fontId="2" fillId="10" borderId="77" applyAlignment="1" pivotButton="0" quotePrefix="0" xfId="0">
      <alignment horizontal="center" vertical="center" wrapText="1"/>
    </xf>
    <xf numFmtId="0" fontId="2" fillId="10" borderId="78" applyAlignment="1" pivotButton="0" quotePrefix="0" xfId="0">
      <alignment horizontal="center" vertical="center" wrapText="1"/>
    </xf>
    <xf numFmtId="0" fontId="4" fillId="9" borderId="13" applyAlignment="1" pivotButton="0" quotePrefix="0" xfId="0">
      <alignment horizontal="center" wrapText="1"/>
    </xf>
    <xf numFmtId="0" fontId="30" fillId="25" borderId="13" applyAlignment="1" pivotButton="0" quotePrefix="0" xfId="0">
      <alignment horizontal="center" wrapText="1"/>
    </xf>
    <xf numFmtId="0" fontId="30" fillId="25" borderId="92" applyAlignment="1" pivotButton="0" quotePrefix="0" xfId="0">
      <alignment horizontal="center" wrapText="1"/>
    </xf>
    <xf numFmtId="0" fontId="30" fillId="25" borderId="93" applyAlignment="1" pivotButton="0" quotePrefix="0" xfId="0">
      <alignment horizontal="center" wrapText="1"/>
    </xf>
    <xf numFmtId="0" fontId="4" fillId="9" borderId="92" applyAlignment="1" pivotButton="0" quotePrefix="0" xfId="0">
      <alignment horizontal="center" wrapText="1"/>
    </xf>
    <xf numFmtId="0" fontId="4" fillId="9" borderId="93" applyAlignment="1" pivotButton="0" quotePrefix="0" xfId="0">
      <alignment horizontal="center" wrapText="1"/>
    </xf>
    <xf numFmtId="0" fontId="4" fillId="7" borderId="91" applyAlignment="1" pivotButton="0" quotePrefix="0" xfId="0">
      <alignment horizontal="center" wrapText="1"/>
    </xf>
    <xf numFmtId="0" fontId="4" fillId="7" borderId="90" applyAlignment="1" pivotButton="0" quotePrefix="0" xfId="0">
      <alignment horizontal="center" wrapText="1"/>
    </xf>
    <xf numFmtId="0" fontId="4" fillId="7" borderId="89" applyAlignment="1" pivotButton="0" quotePrefix="0" xfId="0">
      <alignment horizontal="center" wrapText="1"/>
    </xf>
    <xf numFmtId="0" fontId="2" fillId="8" borderId="73" applyAlignment="1" pivotButton="0" quotePrefix="0" xfId="0">
      <alignment horizontal="center" vertical="center" wrapText="1"/>
    </xf>
    <xf numFmtId="0" fontId="2" fillId="8" borderId="74" applyAlignment="1" pivotButton="0" quotePrefix="0" xfId="0">
      <alignment horizontal="center" vertical="center" wrapText="1"/>
    </xf>
    <xf numFmtId="0" fontId="2" fillId="8" borderId="77" applyAlignment="1" pivotButton="0" quotePrefix="0" xfId="0">
      <alignment horizontal="center" vertical="center" wrapText="1"/>
    </xf>
    <xf numFmtId="0" fontId="2" fillId="8" borderId="75" applyAlignment="1" pivotButton="0" quotePrefix="0" xfId="0">
      <alignment horizontal="center" vertical="center" wrapText="1"/>
    </xf>
    <xf numFmtId="0" fontId="2" fillId="8" borderId="76" applyAlignment="1" pivotButton="0" quotePrefix="0" xfId="0">
      <alignment horizontal="center" vertical="center" wrapText="1"/>
    </xf>
    <xf numFmtId="0" fontId="15" fillId="17" borderId="19" applyAlignment="1" pivotButton="0" quotePrefix="0" xfId="1">
      <alignment horizontal="center"/>
    </xf>
    <xf numFmtId="0" fontId="15" fillId="0" borderId="0" applyAlignment="1" applyProtection="1" pivotButton="0" quotePrefix="0" xfId="1">
      <alignment horizontal="left"/>
      <protection locked="0" hidden="0"/>
    </xf>
    <xf numFmtId="14" fontId="15" fillId="0" borderId="0" applyAlignment="1" applyProtection="1" pivotButton="0" quotePrefix="0" xfId="1">
      <alignment horizontal="left"/>
      <protection locked="0" hidden="0"/>
    </xf>
    <xf numFmtId="0" fontId="14" fillId="17" borderId="0" applyAlignment="1" pivotButton="0" quotePrefix="0" xfId="1">
      <alignment horizontal="center"/>
    </xf>
    <xf numFmtId="0" fontId="15" fillId="17" borderId="0" applyAlignment="1" pivotButton="0" quotePrefix="0" xfId="1">
      <alignment horizontal="center"/>
    </xf>
    <xf numFmtId="0" fontId="0" fillId="3" borderId="0" applyAlignment="1" pivotButton="0" quotePrefix="0" xfId="0">
      <alignment horizontal="center" vertical="center"/>
    </xf>
    <xf numFmtId="0" fontId="0" fillId="0" borderId="0" applyAlignment="1" pivotButton="0" quotePrefix="0" xfId="0">
      <alignment horizontal="center" vertical="center"/>
    </xf>
    <xf numFmtId="0" fontId="10" fillId="0" borderId="21" applyAlignment="1" pivotButton="0" quotePrefix="0" xfId="0">
      <alignment horizontal="center"/>
    </xf>
    <xf numFmtId="0" fontId="2" fillId="16" borderId="105" applyAlignment="1" pivotButton="0" quotePrefix="0" xfId="0">
      <alignment horizontal="center" wrapText="1"/>
    </xf>
    <xf numFmtId="0" fontId="0" fillId="0" borderId="31" pivotButton="0" quotePrefix="0" xfId="0"/>
    <xf numFmtId="0" fontId="0" fillId="0" borderId="32" pivotButton="0" quotePrefix="0" xfId="0"/>
    <xf numFmtId="0" fontId="1" fillId="15" borderId="107" applyAlignment="1" pivotButton="0" quotePrefix="0" xfId="0">
      <alignment wrapText="1"/>
    </xf>
    <xf numFmtId="0" fontId="0" fillId="0" borderId="5" pivotButton="0" quotePrefix="0" xfId="0"/>
    <xf numFmtId="0" fontId="0" fillId="0" borderId="34" pivotButton="0" quotePrefix="0" xfId="0"/>
    <xf numFmtId="0" fontId="1" fillId="15" borderId="108" applyAlignment="1" pivotButton="0" quotePrefix="0" xfId="0">
      <alignment wrapText="1"/>
    </xf>
    <xf numFmtId="0" fontId="0" fillId="0" borderId="17" pivotButton="0" quotePrefix="0" xfId="0"/>
    <xf numFmtId="0" fontId="1" fillId="15" borderId="111" applyAlignment="1" pivotButton="0" quotePrefix="0" xfId="0">
      <alignment wrapText="1"/>
    </xf>
    <xf numFmtId="0" fontId="0" fillId="0" borderId="19" pivotButton="0" quotePrefix="0" xfId="0"/>
    <xf numFmtId="0" fontId="0" fillId="0" borderId="20" pivotButton="0" quotePrefix="0" xfId="0"/>
    <xf numFmtId="0" fontId="0" fillId="0" borderId="113" pivotButton="0" quotePrefix="0" xfId="0"/>
    <xf numFmtId="0" fontId="0" fillId="0" borderId="44" pivotButton="0" quotePrefix="0" xfId="0"/>
    <xf numFmtId="0" fontId="0" fillId="0" borderId="110" pivotButton="0" quotePrefix="0" xfId="0"/>
    <xf numFmtId="0" fontId="0" fillId="0" borderId="1" pivotButton="0" quotePrefix="0" xfId="0"/>
    <xf numFmtId="0" fontId="2" fillId="8" borderId="102" applyAlignment="1" pivotButton="0" quotePrefix="0" xfId="0">
      <alignment horizontal="center" vertical="center" wrapText="1"/>
    </xf>
    <xf numFmtId="0" fontId="0" fillId="0" borderId="3" pivotButton="0" quotePrefix="0" xfId="0"/>
    <xf numFmtId="0" fontId="0" fillId="0" borderId="6" pivotButton="0" quotePrefix="0" xfId="0"/>
    <xf numFmtId="0" fontId="1" fillId="0" borderId="80" applyAlignment="1" pivotButton="0" quotePrefix="0" xfId="0">
      <alignment horizontal="left" vertical="center"/>
    </xf>
    <xf numFmtId="0" fontId="0" fillId="0" borderId="62" pivotButton="0" quotePrefix="0" xfId="0"/>
    <xf numFmtId="0" fontId="0" fillId="0" borderId="59" pivotButton="0" quotePrefix="0" xfId="0"/>
    <xf numFmtId="0" fontId="0" fillId="0" borderId="9" pivotButton="0" quotePrefix="0" xfId="0"/>
    <xf numFmtId="0" fontId="1" fillId="0" borderId="8" applyAlignment="1" pivotButton="0" quotePrefix="0" xfId="0">
      <alignment horizontal="left" vertical="center"/>
    </xf>
    <xf numFmtId="0" fontId="0" fillId="0" borderId="8" pivotButton="0" quotePrefix="0" xfId="0"/>
    <xf numFmtId="0" fontId="1" fillId="0" borderId="2" applyAlignment="1" pivotButton="0" quotePrefix="0" xfId="0">
      <alignment horizontal="left" vertical="center"/>
    </xf>
    <xf numFmtId="0" fontId="32" fillId="0" borderId="104" applyAlignment="1" pivotButton="0" quotePrefix="0" xfId="0">
      <alignment horizontal="left" vertical="center"/>
    </xf>
    <xf numFmtId="0" fontId="0" fillId="0" borderId="68" pivotButton="0" quotePrefix="0" xfId="0"/>
    <xf numFmtId="0" fontId="0" fillId="0" borderId="65" pivotButton="0" quotePrefix="0" xfId="0"/>
    <xf numFmtId="0" fontId="32" fillId="0" borderId="103" applyAlignment="1" pivotButton="0" quotePrefix="0" xfId="0">
      <alignment horizontal="left" vertical="center"/>
    </xf>
    <xf numFmtId="0" fontId="0" fillId="0" borderId="71" pivotButton="0" quotePrefix="0" xfId="0"/>
    <xf numFmtId="0" fontId="32" fillId="0" borderId="100" applyAlignment="1" pivotButton="0" quotePrefix="0" xfId="0">
      <alignment horizontal="left" vertical="center"/>
    </xf>
    <xf numFmtId="0" fontId="0" fillId="0" borderId="13" pivotButton="0" quotePrefix="0" xfId="0"/>
    <xf numFmtId="0" fontId="0" fillId="0" borderId="12" pivotButton="0" quotePrefix="0" xfId="0"/>
    <xf numFmtId="0" fontId="0" fillId="0" borderId="10" pivotButton="0" quotePrefix="0" xfId="0"/>
    <xf numFmtId="0" fontId="1" fillId="0" borderId="12" applyAlignment="1" pivotButton="0" quotePrefix="0" xfId="0">
      <alignment horizontal="left" vertical="center"/>
    </xf>
    <xf numFmtId="0" fontId="2" fillId="19" borderId="11" applyAlignment="1" pivotButton="0" quotePrefix="0" xfId="0">
      <alignment horizontal="center" vertical="center" wrapText="1"/>
    </xf>
    <xf numFmtId="0" fontId="1" fillId="0" borderId="12" applyAlignment="1" pivotButton="0" quotePrefix="0" xfId="0">
      <alignment horizontal="left" vertical="top"/>
    </xf>
    <xf numFmtId="0" fontId="26" fillId="15" borderId="114" applyAlignment="1" pivotButton="0" quotePrefix="0" xfId="1">
      <alignment horizontal="left" vertical="center" wrapText="1"/>
    </xf>
    <xf numFmtId="0" fontId="0" fillId="0" borderId="47" pivotButton="0" quotePrefix="0" xfId="0"/>
    <xf numFmtId="0" fontId="0" fillId="0" borderId="54" pivotButton="0" quotePrefix="0" xfId="0"/>
    <xf numFmtId="0" fontId="28" fillId="4" borderId="114" applyAlignment="1" pivotButton="0" quotePrefix="0" xfId="0">
      <alignment horizontal="center" vertical="center" wrapText="1"/>
    </xf>
    <xf numFmtId="0" fontId="29" fillId="4" borderId="114" applyAlignment="1" pivotButton="0" quotePrefix="0" xfId="0">
      <alignment horizontal="center" vertical="center"/>
    </xf>
    <xf numFmtId="0" fontId="2" fillId="2" borderId="51" applyAlignment="1" pivotButton="0" quotePrefix="0" xfId="0">
      <alignment horizontal="center" vertical="center" wrapText="1"/>
    </xf>
    <xf numFmtId="0" fontId="0" fillId="0" borderId="45" pivotButton="0" quotePrefix="0" xfId="0"/>
    <xf numFmtId="0" fontId="0" fillId="0" borderId="46" pivotButton="0" quotePrefix="0" xfId="0"/>
    <xf numFmtId="0" fontId="4" fillId="7" borderId="116" applyAlignment="1" pivotButton="0" quotePrefix="0" xfId="0">
      <alignment horizontal="center" wrapText="1"/>
    </xf>
    <xf numFmtId="0" fontId="0" fillId="0" borderId="90" pivotButton="0" quotePrefix="0" xfId="0"/>
    <xf numFmtId="0" fontId="0" fillId="0" borderId="89" pivotButton="0" quotePrefix="0" xfId="0"/>
    <xf numFmtId="0" fontId="2" fillId="8" borderId="118" applyAlignment="1" pivotButton="0" quotePrefix="0" xfId="0">
      <alignment horizontal="center" vertical="center" wrapText="1"/>
    </xf>
    <xf numFmtId="2" fontId="11" fillId="8" borderId="119" applyAlignment="1" pivotButton="0" quotePrefix="0" xfId="0">
      <alignment horizontal="center" vertical="center"/>
    </xf>
    <xf numFmtId="0" fontId="0" fillId="0" borderId="74" pivotButton="0" quotePrefix="0" xfId="0"/>
    <xf numFmtId="0" fontId="0" fillId="0" borderId="77" pivotButton="0" quotePrefix="0" xfId="0"/>
    <xf numFmtId="0" fontId="0" fillId="0" borderId="78" pivotButton="0" quotePrefix="0" xfId="0"/>
    <xf numFmtId="0" fontId="2" fillId="8" borderId="122" applyAlignment="1" pivotButton="0" quotePrefix="0" xfId="0">
      <alignment horizontal="center" vertical="center" wrapText="1"/>
    </xf>
    <xf numFmtId="2" fontId="11" fillId="8" borderId="120" applyAlignment="1" pivotButton="0" quotePrefix="0" xfId="0">
      <alignment horizontal="center" vertical="center"/>
    </xf>
    <xf numFmtId="0" fontId="0" fillId="0" borderId="85" pivotButton="0" quotePrefix="0" xfId="0"/>
    <xf numFmtId="0" fontId="0" fillId="0" borderId="75" pivotButton="0" quotePrefix="0" xfId="0"/>
    <xf numFmtId="0" fontId="0" fillId="0" borderId="88" pivotButton="0" quotePrefix="0" xfId="0"/>
    <xf numFmtId="2" fontId="33" fillId="20" borderId="124" applyAlignment="1" pivotButton="0" quotePrefix="0" xfId="0">
      <alignment horizontal="center" vertical="center"/>
    </xf>
    <xf numFmtId="0" fontId="0" fillId="0" borderId="86" pivotButton="0" quotePrefix="0" xfId="0"/>
    <xf numFmtId="0" fontId="4" fillId="9" borderId="120" applyAlignment="1" pivotButton="0" quotePrefix="0" xfId="0">
      <alignment horizontal="center" wrapText="1"/>
    </xf>
    <xf numFmtId="0" fontId="0" fillId="0" borderId="93" pivotButton="0" quotePrefix="0" xfId="0"/>
    <xf numFmtId="0" fontId="2" fillId="10" borderId="118" applyAlignment="1" pivotButton="0" quotePrefix="0" xfId="0">
      <alignment horizontal="center" vertical="center" wrapText="1"/>
    </xf>
    <xf numFmtId="2" fontId="33" fillId="24" borderId="120" applyAlignment="1" pivotButton="0" quotePrefix="0" xfId="0">
      <alignment horizontal="center" vertical="center"/>
    </xf>
    <xf numFmtId="0" fontId="2" fillId="10" borderId="119" applyAlignment="1" pivotButton="0" quotePrefix="0" xfId="0">
      <alignment horizontal="center" vertical="center" wrapText="1"/>
    </xf>
    <xf numFmtId="2" fontId="33" fillId="24" borderId="124" applyAlignment="1" pivotButton="0" quotePrefix="0" xfId="0">
      <alignment horizontal="center" vertical="center"/>
    </xf>
    <xf numFmtId="0" fontId="30" fillId="25" borderId="120" applyAlignment="1" pivotButton="0" quotePrefix="0" xfId="0">
      <alignment horizontal="center" wrapText="1"/>
    </xf>
    <xf numFmtId="0" fontId="2" fillId="26" borderId="118" applyAlignment="1" pivotButton="0" quotePrefix="0" xfId="0">
      <alignment horizontal="center" vertical="center" wrapText="1"/>
    </xf>
    <xf numFmtId="2" fontId="33" fillId="27" borderId="120" applyAlignment="1" pivotButton="0" quotePrefix="0" xfId="0">
      <alignment horizontal="center" vertical="center"/>
    </xf>
    <xf numFmtId="2" fontId="33" fillId="27" borderId="124" applyAlignment="1" pivotButton="0" quotePrefix="0" xfId="0">
      <alignment horizontal="center" vertical="center"/>
    </xf>
    <xf numFmtId="0" fontId="4" fillId="11" borderId="120" applyAlignment="1" pivotButton="0" quotePrefix="0" xfId="0">
      <alignment horizontal="center" wrapText="1"/>
    </xf>
    <xf numFmtId="0" fontId="2" fillId="19" borderId="118" applyAlignment="1" pivotButton="0" quotePrefix="0" xfId="0">
      <alignment horizontal="center" vertical="center" wrapText="1"/>
    </xf>
    <xf numFmtId="2" fontId="33" fillId="23" borderId="120" applyAlignment="1" pivotButton="0" quotePrefix="0" xfId="0">
      <alignment horizontal="center" vertical="center"/>
    </xf>
    <xf numFmtId="2" fontId="33" fillId="23" borderId="124" applyAlignment="1" pivotButton="0" quotePrefix="0" xfId="0">
      <alignment horizontal="center" vertical="center"/>
    </xf>
    <xf numFmtId="0" fontId="4" fillId="13" borderId="120" applyAlignment="1" pivotButton="0" quotePrefix="0" xfId="0">
      <alignment horizontal="center" wrapText="1"/>
    </xf>
    <xf numFmtId="0" fontId="2" fillId="14" borderId="119" applyAlignment="1" pivotButton="0" quotePrefix="0" xfId="0">
      <alignment horizontal="center" vertical="center" wrapText="1"/>
    </xf>
    <xf numFmtId="2" fontId="33" fillId="22" borderId="120" applyAlignment="1" pivotButton="0" quotePrefix="0" xfId="0">
      <alignment horizontal="center" vertical="center"/>
    </xf>
    <xf numFmtId="0" fontId="2" fillId="14" borderId="118" applyAlignment="1" pivotButton="0" quotePrefix="0" xfId="0">
      <alignment horizontal="center" vertical="center" wrapText="1"/>
    </xf>
    <xf numFmtId="0" fontId="0" fillId="0" borderId="43" pivotButton="0" quotePrefix="0" xfId="0"/>
  </cellXfs>
  <cellStyles count="6">
    <cellStyle name="Normal" xfId="0" builtinId="0"/>
    <cellStyle name="Normal 2" xfId="1"/>
    <cellStyle name="Percent 2" xfId="2"/>
    <cellStyle name="Hyperlink 2" xfId="3"/>
    <cellStyle name="Followed Hyperlink" xfId="4" builtinId="9" hidden="1"/>
    <cellStyle name="Normal 2 2" xfId="5"/>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type="linear" degree="180">
          <stop position="0">
            <color theme="0"/>
          </stop>
          <stop position="1">
            <color theme="4"/>
          </stop>
        </gradientFill>
      </fill>
    </dxf>
    <dxf>
      <fill>
        <gradientFill type="linear"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600" b="1" i="0" strike="noStrike" kern="1200" baseline="0">
                <a:solidFill>
                  <a:schemeClr val="tx1">
                    <a:lumMod val="65000"/>
                    <a:lumOff val="35000"/>
                  </a:schemeClr>
                </a:solidFill>
                <a:latin typeface="+mn-lt"/>
                <a:ea typeface="+mn-ea"/>
                <a:cs typeface="+mn-cs"/>
              </a:defRPr>
            </a:pPr>
            <a:r>
              <a:rPr lang="en-US"/>
              <a:t>SAMM Current Score</a:t>
            </a:r>
          </a:p>
        </rich>
      </tx>
      <layout>
        <manualLayout>
          <xMode val="edge"/>
          <yMode val="edge"/>
          <wMode val="factor"/>
          <hMode val="factor"/>
          <x val="0.688348917322835"/>
          <y val="0.910543130990415"/>
        </manualLayout>
      </layout>
      <overlay val="1"/>
      <spPr>
        <a:noFill/>
        <a:ln>
          <a:noFill/>
          <a:prstDash val="solid"/>
        </a:ln>
      </spPr>
      <txPr>
        <a:bodyPr rot="0" spcFirstLastPara="1" vertOverflow="ellipsis" vert="horz" wrap="square" anchor="ctr" anchorCtr="1"/>
        <a:lstStyle/>
        <a:p>
          <a:pPr>
            <a:defRPr sz="1600" b="1" i="0" strike="noStrike" kern="1200" baseline="0">
              <a:solidFill>
                <a:schemeClr val="tx1">
                  <a:lumMod val="65000"/>
                  <a:lumOff val="35000"/>
                </a:schemeClr>
              </a:solidFill>
              <a:latin typeface="+mn-lt"/>
              <a:ea typeface="+mn-ea"/>
              <a:cs typeface="+mn-cs"/>
            </a:defRPr>
          </a:pPr>
          <a:r>
            <a:t/>
          </a:r>
          <a:endParaRPr lang="en-DE"/>
        </a:p>
      </txPr>
    </title>
    <plotArea>
      <layout/>
      <radarChart>
        <radarStyle val="filled"/>
        <varyColors val="0"/>
        <ser>
          <idx val="0"/>
          <order val="0"/>
          <tx>
            <strRef>
              <f>Scorecard!$V$13</f>
              <strCache>
                <ptCount val="1"/>
                <pt idx="0">
                  <v>Governance</v>
                </pt>
              </strCache>
            </strRef>
          </tx>
          <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Scorecard!$U$14:$U$28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Scorecard!$V$14:$V$28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1"/>
          <order val="1"/>
          <tx>
            <strRef>
              <f>Scorecard!$W$13</f>
              <strCache>
                <ptCount val="1"/>
                <pt idx="0">
                  <v>Design</v>
                </pt>
              </strCache>
            </strRef>
          </tx>
          <spPr>
            <a:solidFill>
              <a:srgbClr val="B75727"/>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Scorecard!$U$14:$U$28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Scorecard!$W$14:$W$28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2"/>
          <order val="2"/>
          <tx>
            <strRef>
              <f>Scorecard!$X$13</f>
              <strCache>
                <ptCount val="1"/>
                <pt idx="0">
                  <v>Implementation</v>
                </pt>
              </strCache>
            </strRef>
          </tx>
          <spPr>
            <a:solidFill>
              <a:srgbClr val="FFC221"/>
            </a:solidFill>
            <a:ln w="25400">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Scorecard!$U$14:$U$28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Scorecard!$X$14:$X$28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
          <order val="3"/>
          <tx>
            <strRef>
              <f>Scorecard!$Y$13</f>
              <strCache>
                <ptCount val="1"/>
                <pt idx="0">
                  <v>Verification</v>
                </pt>
              </strCache>
            </strRef>
          </tx>
          <spPr>
            <a:solidFill>
              <a:srgbClr val="37793E"/>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Scorecard!$U$14:$U$28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Scorecard!$Y$14:$Y$28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4"/>
          <order val="4"/>
          <tx>
            <strRef>
              <f>Scorecard!$Z$13</f>
              <strCache>
                <ptCount val="1"/>
                <pt idx="0">
                  <v>Operations</v>
                </pt>
              </strCache>
            </strRef>
          </tx>
          <spPr>
            <a:gradFill rotWithShape="1">
              <a:gsLst>
                <a:gs pos="0">
                  <a:schemeClr val="accent2">
                    <a:shade val="51000"/>
                    <a:satMod val="130000"/>
                    <a:lumMod val="60000"/>
                  </a:schemeClr>
                </a:gs>
                <a:gs pos="80000">
                  <a:schemeClr val="accent2">
                    <a:shade val="93000"/>
                    <a:satMod val="130000"/>
                    <a:lumMod val="60000"/>
                  </a:schemeClr>
                </a:gs>
                <a:gs pos="100000">
                  <a:schemeClr val="accent2">
                    <a:shade val="94000"/>
                    <a:satMod val="135000"/>
                    <a:lumMod val="60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Scorecard!$U$14:$U$28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Scorecard!$Z$14:$Z$28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dLbls>
          <showLegendKey val="0"/>
          <showVal val="0"/>
          <showCatName val="0"/>
          <showSerName val="0"/>
          <showPercent val="0"/>
          <showBubbleSize val="0"/>
        </dLbls>
        <axId val="-1853951552"/>
        <axId val="-1733289472"/>
      </radarChart>
      <catAx>
        <axId val="-1853951552"/>
        <scaling>
          <orientation val="minMax"/>
        </scaling>
        <delete val="0"/>
        <axPos val="b"/>
        <numFmt formatCode="General" sourceLinked="1"/>
        <majorTickMark val="none"/>
        <minorTickMark val="none"/>
        <tickLblPos val="nextTo"/>
        <spPr>
          <a:noFill/>
          <a:ln w="12700"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733289472"/>
        <crosses val="autoZero"/>
        <auto val="1"/>
        <lblAlgn val="ctr"/>
        <lblOffset val="100"/>
        <noMultiLvlLbl val="0"/>
      </catAx>
      <valAx>
        <axId val="-1733289472"/>
        <scaling>
          <orientation val="minMax"/>
          <max val="3"/>
        </scaling>
        <delete val="0"/>
        <axPos val="l"/>
        <majorGridlines>
          <spPr>
            <a:ln w="9525" cap="flat" cmpd="sng" algn="ctr">
              <a:solidFill>
                <a:schemeClr val="tx1">
                  <a:lumMod val="15000"/>
                  <a:lumOff val="85000"/>
                </a:schemeClr>
              </a:solidFill>
              <a:prstDash val="solid"/>
              <a:round/>
            </a:ln>
          </spPr>
        </majorGridlines>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853951552"/>
        <crosses val="autoZero"/>
        <crossBetween val="between"/>
      </valAx>
    </plotArea>
    <plotVisOnly val="1"/>
    <dispBlanksAs val="gap"/>
  </chart>
</chartSpace>
</file>

<file path=xl/charts/chart10.xml><?xml version="1.0" encoding="utf-8"?>
<chartSpace xmlns:a="http://schemas.openxmlformats.org/drawingml/2006/main" xmlns="http://schemas.openxmlformats.org/drawingml/2006/chart">
  <chart>
    <plotArea>
      <layout>
        <manualLayout>
          <layoutTarget val="inner"/>
          <xMode val="edge"/>
          <yMode val="edge"/>
          <wMode val="factor"/>
          <hMode val="factor"/>
          <x val="0.0524535553708548"/>
          <y val="0.158227848101266"/>
          <w val="0.920475294249839"/>
          <h val="0.645569620253165"/>
        </manualLayout>
      </layout>
      <areaChart>
        <grouping val="standard"/>
        <varyColors val="0"/>
        <ser>
          <idx val="0"/>
          <order val="0"/>
          <spPr>
            <a:solidFill>
              <a:srgbClr val="B75727"/>
            </a:solidFill>
            <a:ln w="25400">
              <a:noFill/>
              <a:prstDash val="solid"/>
            </a:ln>
          </spPr>
          <val>
            <numRef>
              <f>'Roadmap Chart'!$B$15:$J$15</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11.xml><?xml version="1.0" encoding="utf-8"?>
<chartSpace xmlns:a="http://schemas.openxmlformats.org/drawingml/2006/main" xmlns="http://schemas.openxmlformats.org/drawingml/2006/chart">
  <chart>
    <plotArea>
      <layout>
        <manualLayout>
          <layoutTarget val="inner"/>
          <xMode val="edge"/>
          <yMode val="edge"/>
          <wMode val="factor"/>
          <hMode val="factor"/>
          <x val="0.0524535553708548"/>
          <y val="0.158227848101266"/>
          <w val="0.920475294249839"/>
          <h val="0.645569620253165"/>
        </manualLayout>
      </layout>
      <areaChart>
        <grouping val="standard"/>
        <varyColors val="0"/>
        <ser>
          <idx val="0"/>
          <order val="0"/>
          <spPr>
            <a:solidFill>
              <a:srgbClr val="B75727"/>
            </a:solidFill>
            <a:ln w="25400">
              <a:noFill/>
              <a:prstDash val="solid"/>
            </a:ln>
          </spPr>
          <val>
            <numRef>
              <f>'Roadmap Chart'!$B$16:$J$16</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12.xml><?xml version="1.0" encoding="utf-8"?>
<chartSpace xmlns:a="http://schemas.openxmlformats.org/drawingml/2006/main" xmlns="http://schemas.openxmlformats.org/drawingml/2006/chart">
  <chart>
    <plotArea>
      <layout>
        <manualLayout>
          <layoutTarget val="inner"/>
          <xMode val="edge"/>
          <yMode val="edge"/>
          <wMode val="factor"/>
          <hMode val="factor"/>
          <x val="0.0523649080554101"/>
          <y val="0.15723367011639"/>
          <w val="0.920608867425758"/>
          <h val="0.647802720879526"/>
        </manualLayout>
      </layout>
      <areaChart>
        <grouping val="standard"/>
        <varyColors val="0"/>
        <ser>
          <idx val="0"/>
          <order val="0"/>
          <spPr>
            <a:solidFill>
              <a:srgbClr val="B75727"/>
            </a:solidFill>
            <a:ln w="25400">
              <a:noFill/>
              <a:prstDash val="solid"/>
            </a:ln>
          </spPr>
          <val>
            <numRef>
              <f>'Roadmap Chart'!$B$17:$J$17</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13.xml><?xml version="1.0" encoding="utf-8"?>
<chartSpace xmlns:a="http://schemas.openxmlformats.org/drawingml/2006/main" xmlns="http://schemas.openxmlformats.org/drawingml/2006/chart">
  <chart>
    <plotArea>
      <layout>
        <manualLayout>
          <layoutTarget val="inner"/>
          <xMode val="edge"/>
          <yMode val="edge"/>
          <wMode val="factor"/>
          <hMode val="factor"/>
          <x val="0.0524535553708548"/>
          <y val="0.156250476838613"/>
          <w val="0.920475294249839"/>
          <h val="0.650001983648632"/>
        </manualLayout>
      </layout>
      <areaChart>
        <grouping val="standard"/>
        <varyColors val="0"/>
        <ser>
          <idx val="0"/>
          <order val="0"/>
          <spPr>
            <a:solidFill>
              <a:srgbClr val="37793E"/>
            </a:solidFill>
            <a:ln w="25400">
              <a:noFill/>
              <a:prstDash val="solid"/>
            </a:ln>
          </spPr>
          <val>
            <numRef>
              <f>'Roadmap Chart'!$B$21:$J$21</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14.xml><?xml version="1.0" encoding="utf-8"?>
<chartSpace xmlns:a="http://schemas.openxmlformats.org/drawingml/2006/main" xmlns="http://schemas.openxmlformats.org/drawingml/2006/chart">
  <chart>
    <plotArea>
      <layout>
        <manualLayout>
          <layoutTarget val="inner"/>
          <xMode val="edge"/>
          <yMode val="edge"/>
          <wMode val="factor"/>
          <hMode val="factor"/>
          <x val="0.0523649080554101"/>
          <y val="0.15527950310559"/>
          <w val="0.920608867425758"/>
          <h val="0.652173913043479"/>
        </manualLayout>
      </layout>
      <areaChart>
        <grouping val="standard"/>
        <varyColors val="0"/>
        <ser>
          <idx val="0"/>
          <order val="0"/>
          <spPr>
            <a:solidFill>
              <a:srgbClr val="37793E"/>
            </a:solidFill>
            <a:ln w="25400">
              <a:noFill/>
              <a:prstDash val="solid"/>
            </a:ln>
          </spPr>
          <val>
            <numRef>
              <f>'Roadmap Chart'!$B$22:$J$22</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15.xml><?xml version="1.0" encoding="utf-8"?>
<chartSpace xmlns:a="http://schemas.openxmlformats.org/drawingml/2006/main" xmlns="http://schemas.openxmlformats.org/drawingml/2006/chart">
  <chart>
    <plotArea>
      <layout>
        <manualLayout>
          <layoutTarget val="inner"/>
          <xMode val="edge"/>
          <yMode val="edge"/>
          <wMode val="factor"/>
          <hMode val="factor"/>
          <x val="0.0525423728813559"/>
          <y val="0.15527950310559"/>
          <w val="0.920338983050847"/>
          <h val="0.652173913043479"/>
        </manualLayout>
      </layout>
      <areaChart>
        <grouping val="standard"/>
        <varyColors val="0"/>
        <ser>
          <idx val="0"/>
          <order val="0"/>
          <spPr>
            <a:solidFill>
              <a:srgbClr val="37793E"/>
            </a:solidFill>
            <a:ln w="25400">
              <a:noFill/>
              <a:prstDash val="solid"/>
            </a:ln>
          </spPr>
          <val>
            <numRef>
              <f>'Roadmap Chart'!$B$23:$J$23</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16.xml><?xml version="1.0" encoding="utf-8"?>
<chartSpace xmlns:a="http://schemas.openxmlformats.org/drawingml/2006/main" xmlns="http://schemas.openxmlformats.org/drawingml/2006/chart">
  <chart>
    <plotArea>
      <layout>
        <manualLayout>
          <layoutTarget val="inner"/>
          <xMode val="edge"/>
          <yMode val="edge"/>
          <wMode val="factor"/>
          <hMode val="factor"/>
          <x val="0.0524535553708548"/>
          <y val="0.154321917932086"/>
          <w val="0.920475294249839"/>
          <h val="0.654324932032046"/>
        </manualLayout>
      </layout>
      <areaChart>
        <grouping val="standard"/>
        <varyColors val="0"/>
        <ser>
          <idx val="0"/>
          <order val="0"/>
          <spPr>
            <a:solidFill>
              <a:srgbClr val="791F17"/>
            </a:solidFill>
            <a:ln w="25400">
              <a:noFill/>
              <a:prstDash val="solid"/>
            </a:ln>
          </spPr>
          <val>
            <numRef>
              <f>'Roadmap Chart'!$B$24:$J$24</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17.xml><?xml version="1.0" encoding="utf-8"?>
<chartSpace xmlns:a="http://schemas.openxmlformats.org/drawingml/2006/main" xmlns="http://schemas.openxmlformats.org/drawingml/2006/chart">
  <chart>
    <plotArea>
      <layout>
        <manualLayout>
          <layoutTarget val="inner"/>
          <xMode val="edge"/>
          <yMode val="edge"/>
          <wMode val="factor"/>
          <hMode val="factor"/>
          <x val="0.0523649080554101"/>
          <y val="0.153374692576605"/>
          <w val="0.920608867425758"/>
          <h val="0.656443684227869"/>
        </manualLayout>
      </layout>
      <areaChart>
        <grouping val="standard"/>
        <varyColors val="0"/>
        <ser>
          <idx val="0"/>
          <order val="0"/>
          <spPr>
            <a:solidFill>
              <a:srgbClr val="791F17"/>
            </a:solidFill>
            <a:ln w="25400">
              <a:noFill/>
              <a:prstDash val="solid"/>
            </a:ln>
          </spPr>
          <val>
            <numRef>
              <f>'Roadmap Chart'!$B$25:$J$25</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18.xml><?xml version="1.0" encoding="utf-8"?>
<chartSpace xmlns:a="http://schemas.openxmlformats.org/drawingml/2006/main" xmlns="http://schemas.openxmlformats.org/drawingml/2006/chart">
  <chart>
    <plotArea>
      <layout>
        <manualLayout>
          <layoutTarget val="inner"/>
          <xMode val="edge"/>
          <yMode val="edge"/>
          <wMode val="factor"/>
          <hMode val="factor"/>
          <x val="0.0523649080554101"/>
          <y val="0.153374692576605"/>
          <w val="0.920608867425758"/>
          <h val="0.656443684227869"/>
        </manualLayout>
      </layout>
      <areaChart>
        <grouping val="standard"/>
        <varyColors val="0"/>
        <ser>
          <idx val="0"/>
          <order val="0"/>
          <spPr>
            <a:solidFill>
              <a:srgbClr val="791F17"/>
            </a:solidFill>
            <a:ln w="25400">
              <a:noFill/>
              <a:prstDash val="solid"/>
            </a:ln>
          </spPr>
          <val>
            <numRef>
              <f>'Roadmap Chart'!$B$26:$J$26</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19.xml><?xml version="1.0" encoding="utf-8"?>
<chartSpace xmlns:a="http://schemas.openxmlformats.org/drawingml/2006/main" xmlns="http://schemas.openxmlformats.org/drawingml/2006/chart">
  <chart>
    <plotArea>
      <layout/>
      <radarChart>
        <radarStyle val="filled"/>
        <varyColors val="0"/>
        <ser>
          <idx val="0"/>
          <order val="0"/>
          <tx>
            <strRef>
              <f>'Roadmap Chart'!$AA$11</f>
              <strCache>
                <ptCount val="1"/>
                <pt idx="0">
                  <v>Phase 4</v>
                </pt>
              </strCache>
            </strRef>
          </tx>
          <spPr>
            <a:solidFill>
              <a:schemeClr val="accent3"/>
            </a:solidFill>
            <a:ln>
              <a:solidFill>
                <a:schemeClr val="accent3"/>
              </a:solidFill>
              <a:prstDash val="solid"/>
            </a:ln>
          </spPr>
          <marker>
            <symbol val="none"/>
            <spPr>
              <a:ln>
                <a:prstDash val="solid"/>
              </a:ln>
            </spPr>
          </marker>
          <cat>
            <strRef>
              <f>'Roadmap Chart'!$Z$12:$Z$26</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'Roadmap Chart'!$AA$12:$AA$26</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1"/>
          <order val="1"/>
          <tx>
            <strRef>
              <f>'Roadmap Chart'!$AB$11</f>
              <strCache>
                <ptCount val="1"/>
                <pt idx="0">
                  <v>Phase 3</v>
                </pt>
              </strCache>
            </strRef>
          </tx>
          <spPr>
            <a:solidFill>
              <a:srgbClr val="00B0F0"/>
            </a:solidFill>
            <a:ln>
              <a:prstDash val="solid"/>
            </a:ln>
          </spPr>
          <marker>
            <symbol val="none"/>
            <spPr>
              <a:ln>
                <a:prstDash val="solid"/>
              </a:ln>
            </spPr>
          </marker>
          <cat>
            <strRef>
              <f>'Roadmap Chart'!$Z$12:$Z$26</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'Roadmap Chart'!$AB$12:$AB$26</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2"/>
          <order val="2"/>
          <tx>
            <strRef>
              <f>'Roadmap Chart'!$AC$11</f>
              <strCache>
                <ptCount val="1"/>
                <pt idx="0">
                  <v>Phase 2</v>
                </pt>
              </strCache>
            </strRef>
          </tx>
          <spPr>
            <a:solidFill>
              <a:srgbClr val="FFC000"/>
            </a:solidFill>
            <a:ln>
              <a:prstDash val="solid"/>
            </a:ln>
          </spPr>
          <marker>
            <symbol val="none"/>
            <spPr>
              <a:ln>
                <a:prstDash val="solid"/>
              </a:ln>
            </spPr>
          </marker>
          <cat>
            <strRef>
              <f>'Roadmap Chart'!$Z$12:$Z$26</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'Roadmap Chart'!$AC$12:$AC$26</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
          <order val="3"/>
          <tx>
            <strRef>
              <f>'Roadmap Chart'!$AD$11</f>
              <strCache>
                <ptCount val="1"/>
                <pt idx="0">
                  <v>Phase 1</v>
                </pt>
              </strCache>
            </strRef>
          </tx>
          <spPr>
            <a:solidFill>
              <a:schemeClr val="accent2"/>
            </a:solidFill>
            <a:ln>
              <a:solidFill>
                <a:schemeClr val="accent2"/>
              </a:solidFill>
              <a:prstDash val="solid"/>
            </a:ln>
          </spPr>
          <marker>
            <symbol val="none"/>
            <spPr>
              <a:ln>
                <a:prstDash val="solid"/>
              </a:ln>
            </spPr>
          </marker>
          <cat>
            <strRef>
              <f>'Roadmap Chart'!$Z$12:$Z$26</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'Roadmap Chart'!$AD$12:$AD$26</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4"/>
          <order val="4"/>
          <tx>
            <strRef>
              <f>'Roadmap Chart'!$AE$11</f>
              <strCache>
                <ptCount val="1"/>
                <pt idx="0">
                  <v>Start</v>
                </pt>
              </strCache>
            </strRef>
          </tx>
          <spPr>
            <a:solidFill>
              <a:schemeClr val="bg2">
                <a:lumMod val="90000"/>
              </a:schemeClr>
            </a:solidFill>
            <a:ln>
              <a:prstDash val="solid"/>
            </a:ln>
          </spPr>
          <marker>
            <symbol val="none"/>
            <spPr>
              <a:ln>
                <a:prstDash val="solid"/>
              </a:ln>
            </spPr>
          </marker>
          <cat>
            <strRef>
              <f>'Roadmap Chart'!$Z$12:$Z$26</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'Roadmap Chart'!$AE$12:$AE$26</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dLbls>
          <showLegendKey val="0"/>
          <showVal val="0"/>
          <showCatName val="0"/>
          <showSerName val="0"/>
          <showPercent val="0"/>
          <showBubbleSize val="0"/>
        </dLbls>
        <axId val="-1708641200"/>
        <axId val="-1708638880"/>
      </radarChart>
      <catAx>
        <axId val="-1708641200"/>
        <scaling>
          <orientation val="minMax"/>
        </scaling>
        <delete val="0"/>
        <axPos val="b"/>
        <majorGridlines/>
        <numFmt formatCode="General" sourceLinked="0"/>
        <majorTickMark val="out"/>
        <minorTickMark val="none"/>
        <tickLblPos val="nextTo"/>
        <txPr>
          <a:bodyPr/>
          <a:lstStyle/>
          <a:p>
            <a:pPr>
              <a:defRPr b="1"/>
            </a:pPr>
            <a:r>
              <a:t/>
            </a:r>
            <a:endParaRPr lang="en-DE"/>
          </a:p>
        </txPr>
        <crossAx val="-1708638880"/>
        <crosses val="autoZero"/>
        <auto val="1"/>
        <lblAlgn val="ctr"/>
        <lblOffset val="100"/>
        <noMultiLvlLbl val="0"/>
      </catAx>
      <valAx>
        <axId val="-1708638880"/>
        <scaling>
          <orientation val="minMax"/>
        </scaling>
        <delete val="0"/>
        <axPos val="l"/>
        <majorGridlines/>
        <numFmt formatCode="0.00" sourceLinked="1"/>
        <majorTickMark val="cross"/>
        <minorTickMark val="none"/>
        <tickLblPos val="nextTo"/>
        <txPr>
          <a:bodyPr/>
          <a:lstStyle/>
          <a:p>
            <a:pPr>
              <a:defRPr sz="1100" b="0">
                <a:latin typeface="+mj-lt"/>
              </a:defRPr>
            </a:pPr>
            <a:r>
              <a:t/>
            </a:r>
            <a:endParaRPr lang="en-DE"/>
          </a:p>
        </txPr>
        <crossAx val="-1708641200"/>
        <crosses val="autoZero"/>
        <crossBetween val="between"/>
        <majorUnit val="1"/>
      </valAx>
    </plotArea>
    <legend>
      <legendPos val="r"/>
      <overlay val="0"/>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600" b="1" i="0" strike="noStrike" kern="1200" baseline="0">
                <a:solidFill>
                  <a:schemeClr val="tx1">
                    <a:lumMod val="65000"/>
                    <a:lumOff val="35000"/>
                  </a:schemeClr>
                </a:solidFill>
                <a:latin typeface="+mn-lt"/>
                <a:ea typeface="+mn-ea"/>
                <a:cs typeface="+mn-cs"/>
              </a:defRPr>
            </a:pPr>
            <a:r>
              <a:rPr lang="en-US"/>
              <a:t>Phase II Score</a:t>
            </a:r>
          </a:p>
        </rich>
      </tx>
      <layout>
        <manualLayout>
          <xMode val="edge"/>
          <yMode val="edge"/>
          <wMode val="factor"/>
          <hMode val="factor"/>
          <x val="0.767237346223998"/>
          <y val="0.9105432269062408"/>
        </manualLayout>
      </layout>
      <overlay val="1"/>
      <spPr>
        <a:noFill/>
        <a:ln>
          <a:noFill/>
          <a:prstDash val="solid"/>
        </a:ln>
      </spPr>
    </title>
    <plotArea>
      <layout/>
      <radarChart>
        <radarStyle val="filled"/>
        <varyColors val="0"/>
        <ser>
          <idx val="33"/>
          <order val="0"/>
          <tx>
            <strRef>
              <f>Scorecard!$V$53</f>
              <strCache>
                <ptCount val="1"/>
                <pt idx="0">
                  <v>Governance</v>
                </pt>
              </strCache>
            </strRef>
          </tx>
          <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Scorecard!$U$54:$U$68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Scorecard!$V$54:$V$68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4"/>
          <order val="1"/>
          <tx>
            <strRef>
              <f>Scorecard!$W$53</f>
              <strCache>
                <ptCount val="1"/>
                <pt idx="0">
                  <v>Design</v>
                </pt>
              </strCache>
            </strRef>
          </tx>
          <spPr>
            <a:solidFill>
              <a:srgbClr val="B75727"/>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Scorecard!$U$54:$U$68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Scorecard!$W$54:$W$68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5"/>
          <order val="2"/>
          <tx>
            <strRef>
              <f>Scorecard!$X$53</f>
              <strCache>
                <ptCount val="1"/>
                <pt idx="0">
                  <v>Implementation</v>
                </pt>
              </strCache>
            </strRef>
          </tx>
          <spPr>
            <a:solidFill>
              <a:srgbClr val="BDBF17"/>
            </a:solidFill>
            <a:ln w="25400">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Scorecard!$U$54:$U$68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Scorecard!$X$54:$X$68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6"/>
          <order val="3"/>
          <tx>
            <strRef>
              <f>Scorecard!$Y$53</f>
              <strCache>
                <ptCount val="1"/>
                <pt idx="0">
                  <v>Verification</v>
                </pt>
              </strCache>
            </strRef>
          </tx>
          <spPr>
            <a:solidFill>
              <a:srgbClr val="37793E"/>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Scorecard!$U$54:$U$68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Scorecard!$Y$54:$Y$68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7"/>
          <order val="4"/>
          <tx>
            <strRef>
              <f>Scorecard!$Z$53</f>
              <strCache>
                <ptCount val="1"/>
                <pt idx="0">
                  <v>Operations</v>
                </pt>
              </strCache>
            </strRef>
          </tx>
          <spPr>
            <a:gradFill rotWithShape="1">
              <a:gsLst>
                <a:gs pos="0">
                  <a:schemeClr val="accent2">
                    <a:shade val="51000"/>
                    <a:satMod val="130000"/>
                    <a:lumMod val="60000"/>
                  </a:schemeClr>
                </a:gs>
                <a:gs pos="80000">
                  <a:schemeClr val="accent2">
                    <a:shade val="93000"/>
                    <a:satMod val="130000"/>
                    <a:lumMod val="60000"/>
                  </a:schemeClr>
                </a:gs>
                <a:gs pos="100000">
                  <a:schemeClr val="accent2">
                    <a:shade val="94000"/>
                    <a:satMod val="135000"/>
                    <a:lumMod val="60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Scorecard!$U$54:$U$68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Scorecard!$Z$54:$Z$68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dLbls>
          <showLegendKey val="0"/>
          <showVal val="0"/>
          <showCatName val="0"/>
          <showSerName val="0"/>
          <showPercent val="0"/>
          <showBubbleSize val="0"/>
        </dLbls>
        <axId val="-1853951552"/>
        <axId val="-1733289472"/>
      </radarChart>
      <catAx>
        <axId val="-1853951552"/>
        <scaling>
          <orientation val="minMax"/>
        </scaling>
        <delete val="0"/>
        <axPos val="b"/>
        <numFmt formatCode="General" sourceLinked="1"/>
        <majorTickMark val="none"/>
        <minorTickMark val="none"/>
        <tickLblPos val="nextTo"/>
        <spPr>
          <a:noFill/>
          <a:ln w="12700"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733289472"/>
        <crosses val="autoZero"/>
        <auto val="1"/>
        <lblAlgn val="ctr"/>
        <lblOffset val="100"/>
        <noMultiLvlLbl val="0"/>
      </catAx>
      <valAx>
        <axId val="-1733289472"/>
        <scaling>
          <orientation val="minMax"/>
          <max val="3"/>
        </scaling>
        <delete val="0"/>
        <axPos val="l"/>
        <majorGridlines>
          <spPr>
            <a:ln w="9525" cap="flat" cmpd="sng" algn="ctr">
              <a:solidFill>
                <a:schemeClr val="tx1">
                  <a:lumMod val="15000"/>
                  <a:lumOff val="85000"/>
                </a:schemeClr>
              </a:solidFill>
              <a:prstDash val="solid"/>
              <a:round/>
            </a:ln>
          </spPr>
        </majorGridlines>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853951552"/>
        <crosses val="autoZero"/>
        <crossBetween val="between"/>
      </valAx>
    </plotArea>
    <plotVisOnly val="1"/>
    <dispBlanksAs val="gap"/>
  </chart>
</chartSpace>
</file>

<file path=xl/charts/chart20.xml><?xml version="1.0" encoding="utf-8"?>
<chartSpace xmlns:a="http://schemas.openxmlformats.org/drawingml/2006/main" xmlns="http://schemas.openxmlformats.org/drawingml/2006/chart">
  <chart>
    <plotArea>
      <layout>
        <manualLayout>
          <layoutTarget val="inner"/>
          <xMode val="edge"/>
          <yMode val="edge"/>
          <wMode val="factor"/>
          <hMode val="factor"/>
          <x val="0.0523649080554101"/>
          <y val="0.15723367011639"/>
          <w val="0.920608867425758"/>
          <h val="0.647802720879526"/>
        </manualLayout>
      </layout>
      <areaChart>
        <grouping val="standard"/>
        <varyColors val="0"/>
        <ser>
          <idx val="0"/>
          <order val="0"/>
          <spPr>
            <a:solidFill>
              <a:srgbClr val="D4D513"/>
            </a:solidFill>
            <a:ln w="25400">
              <a:noFill/>
              <a:prstDash val="solid"/>
            </a:ln>
          </spPr>
          <val>
            <numRef>
              <f>'Roadmap Chart'!$B$18:$J$18</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21.xml><?xml version="1.0" encoding="utf-8"?>
<chartSpace xmlns:a="http://schemas.openxmlformats.org/drawingml/2006/main" xmlns="http://schemas.openxmlformats.org/drawingml/2006/chart">
  <chart>
    <plotArea>
      <layout>
        <manualLayout>
          <layoutTarget val="inner"/>
          <xMode val="edge"/>
          <yMode val="edge"/>
          <wMode val="factor"/>
          <hMode val="factor"/>
          <x val="0.0523649080554101"/>
          <y val="0.15723367011639"/>
          <w val="0.920608867425758"/>
          <h val="0.647802720879526"/>
        </manualLayout>
      </layout>
      <areaChart>
        <grouping val="standard"/>
        <varyColors val="0"/>
        <ser>
          <idx val="0"/>
          <order val="0"/>
          <spPr>
            <a:solidFill>
              <a:srgbClr val="D4D513"/>
            </a:solidFill>
            <a:ln w="25400">
              <a:noFill/>
              <a:prstDash val="solid"/>
            </a:ln>
          </spPr>
          <val>
            <numRef>
              <f>'Roadmap Chart'!$B$19:$J$19</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22.xml><?xml version="1.0" encoding="utf-8"?>
<chartSpace xmlns:a="http://schemas.openxmlformats.org/drawingml/2006/main" xmlns="http://schemas.openxmlformats.org/drawingml/2006/chart">
  <chart>
    <plotArea>
      <layout>
        <manualLayout>
          <layoutTarget val="inner"/>
          <xMode val="edge"/>
          <yMode val="edge"/>
          <wMode val="factor"/>
          <hMode val="factor"/>
          <x val="0.0523649080554101"/>
          <y val="0.15723367011639"/>
          <w val="0.920608867425758"/>
          <h val="0.647802720879526"/>
        </manualLayout>
      </layout>
      <areaChart>
        <grouping val="standard"/>
        <varyColors val="0"/>
        <ser>
          <idx val="0"/>
          <order val="0"/>
          <spPr>
            <a:solidFill>
              <a:srgbClr val="D4D513"/>
            </a:solidFill>
            <a:ln w="25400">
              <a:noFill/>
              <a:prstDash val="solid"/>
            </a:ln>
          </spPr>
          <val>
            <numRef>
              <f>'Roadmap Chart'!$B$20:$J$20</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600" b="1" i="0" strike="noStrike" kern="1200" baseline="0">
                <a:solidFill>
                  <a:schemeClr val="tx1">
                    <a:lumMod val="65000"/>
                    <a:lumOff val="35000"/>
                  </a:schemeClr>
                </a:solidFill>
                <a:latin typeface="+mn-lt"/>
                <a:ea typeface="+mn-ea"/>
                <a:cs typeface="+mn-cs"/>
              </a:defRPr>
            </a:pPr>
            <a:r>
              <a:rPr lang="en-US"/>
              <a:t>Phase I Score</a:t>
            </a:r>
          </a:p>
        </rich>
      </tx>
      <layout>
        <manualLayout>
          <xMode val="edge"/>
          <yMode val="edge"/>
          <wMode val="factor"/>
          <hMode val="factor"/>
          <x val="0.767237346223998"/>
          <y val="0.9105432269062408"/>
        </manualLayout>
      </layout>
      <overlay val="1"/>
      <spPr>
        <a:noFill/>
        <a:ln>
          <a:noFill/>
          <a:prstDash val="solid"/>
        </a:ln>
      </spPr>
    </title>
    <plotArea>
      <layout/>
      <radarChart>
        <radarStyle val="filled"/>
        <varyColors val="0"/>
        <ser>
          <idx val="0"/>
          <order val="0"/>
          <tx>
            <strRef>
              <f>Scorecard!$V$33</f>
              <strCache>
                <ptCount val="1"/>
                <pt idx="0">
                  <v>Governance</v>
                </pt>
              </strCache>
            </strRef>
          </tx>
          <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Scorecard!$U$34:$U$48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Scorecard!$V$34:$V$48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1"/>
          <order val="1"/>
          <tx>
            <strRef>
              <f>Scorecard!$W$33</f>
              <strCache>
                <ptCount val="1"/>
                <pt idx="0">
                  <v>Design</v>
                </pt>
              </strCache>
            </strRef>
          </tx>
          <spPr>
            <a:solidFill>
              <a:srgbClr val="B75727"/>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Scorecard!$U$34:$U$48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Scorecard!$W$34:$W$48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2"/>
          <order val="2"/>
          <tx>
            <strRef>
              <f>Scorecard!$X$33</f>
              <strCache>
                <ptCount val="1"/>
                <pt idx="0">
                  <v>Implementation</v>
                </pt>
              </strCache>
            </strRef>
          </tx>
          <spPr>
            <a:solidFill>
              <a:srgbClr val="BDBF17"/>
            </a:solidFill>
            <a:ln w="25400">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Scorecard!$U$34:$U$48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Scorecard!$X$34:$X$48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
          <order val="3"/>
          <tx>
            <strRef>
              <f>Scorecard!$Y$33</f>
              <strCache>
                <ptCount val="1"/>
                <pt idx="0">
                  <v>Verification</v>
                </pt>
              </strCache>
            </strRef>
          </tx>
          <spPr>
            <a:solidFill>
              <a:srgbClr val="37793E"/>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Scorecard!$U$34:$U$48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Scorecard!$Y$34:$Y$48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4"/>
          <order val="4"/>
          <tx>
            <strRef>
              <f>Scorecard!$Z$33</f>
              <strCache>
                <ptCount val="1"/>
                <pt idx="0">
                  <v>Operations</v>
                </pt>
              </strCache>
            </strRef>
          </tx>
          <spPr>
            <a:gradFill rotWithShape="1">
              <a:gsLst>
                <a:gs pos="0">
                  <a:schemeClr val="accent2">
                    <a:shade val="51000"/>
                    <a:satMod val="130000"/>
                    <a:lumMod val="60000"/>
                  </a:schemeClr>
                </a:gs>
                <a:gs pos="80000">
                  <a:schemeClr val="accent2">
                    <a:shade val="93000"/>
                    <a:satMod val="130000"/>
                    <a:lumMod val="60000"/>
                  </a:schemeClr>
                </a:gs>
                <a:gs pos="100000">
                  <a:schemeClr val="accent2">
                    <a:shade val="94000"/>
                    <a:satMod val="135000"/>
                    <a:lumMod val="60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Scorecard!$U$34:$U$48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Scorecard!$Z$34:$Z$48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dLbls>
          <showLegendKey val="0"/>
          <showVal val="0"/>
          <showCatName val="0"/>
          <showSerName val="0"/>
          <showPercent val="0"/>
          <showBubbleSize val="0"/>
        </dLbls>
        <axId val="-1853951552"/>
        <axId val="-1733289472"/>
      </radarChart>
      <catAx>
        <axId val="-1853951552"/>
        <scaling>
          <orientation val="minMax"/>
        </scaling>
        <delete val="0"/>
        <axPos val="b"/>
        <numFmt formatCode="General" sourceLinked="1"/>
        <majorTickMark val="none"/>
        <minorTickMark val="none"/>
        <tickLblPos val="nextTo"/>
        <spPr>
          <a:noFill/>
          <a:ln w="12700"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733289472"/>
        <crosses val="autoZero"/>
        <auto val="1"/>
        <lblAlgn val="ctr"/>
        <lblOffset val="100"/>
        <noMultiLvlLbl val="0"/>
      </catAx>
      <valAx>
        <axId val="-1733289472"/>
        <scaling>
          <orientation val="minMax"/>
          <max val="3"/>
        </scaling>
        <delete val="0"/>
        <axPos val="l"/>
        <majorGridlines>
          <spPr>
            <a:ln w="9525" cap="flat" cmpd="sng" algn="ctr">
              <a:solidFill>
                <a:schemeClr val="tx1">
                  <a:lumMod val="15000"/>
                  <a:lumOff val="85000"/>
                </a:schemeClr>
              </a:solidFill>
              <a:prstDash val="solid"/>
              <a:round/>
            </a:ln>
          </spPr>
        </majorGridlines>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853951552"/>
        <crosses val="autoZero"/>
        <crossBetween val="between"/>
      </valAx>
    </plotArea>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600" b="1" i="0" strike="noStrike" kern="1200" baseline="0">
                <a:solidFill>
                  <a:schemeClr val="tx1">
                    <a:lumMod val="65000"/>
                    <a:lumOff val="35000"/>
                  </a:schemeClr>
                </a:solidFill>
                <a:latin typeface="+mn-lt"/>
                <a:ea typeface="+mn-ea"/>
                <a:cs typeface="+mn-cs"/>
              </a:defRPr>
            </a:pPr>
            <a:r>
              <a:rPr lang="en-US"/>
              <a:t>Phase IV Score</a:t>
            </a:r>
          </a:p>
        </rich>
      </tx>
      <layout>
        <manualLayout>
          <xMode val="edge"/>
          <yMode val="edge"/>
          <wMode val="factor"/>
          <hMode val="factor"/>
          <x val="0.767237346223998"/>
          <y val="0.9105432269062408"/>
        </manualLayout>
      </layout>
      <overlay val="1"/>
      <spPr>
        <a:noFill/>
        <a:ln>
          <a:noFill/>
          <a:prstDash val="solid"/>
        </a:ln>
      </spPr>
    </title>
    <plotArea>
      <layout/>
      <radarChart>
        <radarStyle val="filled"/>
        <varyColors val="0"/>
        <ser>
          <idx val="33"/>
          <order val="0"/>
          <tx>
            <strRef>
              <f>Scorecard!$V$93</f>
              <strCache>
                <ptCount val="1"/>
                <pt idx="0">
                  <v>Governance</v>
                </pt>
              </strCache>
            </strRef>
          </tx>
          <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Scorecard!$U$94:$U$108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Scorecard!$V$94:$V$108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4"/>
          <order val="1"/>
          <tx>
            <strRef>
              <f>Scorecard!$W$93</f>
              <strCache>
                <ptCount val="1"/>
                <pt idx="0">
                  <v>Design</v>
                </pt>
              </strCache>
            </strRef>
          </tx>
          <spPr>
            <a:solidFill>
              <a:srgbClr val="B75727"/>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Scorecard!$U$94:$U$108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Scorecard!$W$94:$W$108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5"/>
          <order val="2"/>
          <tx>
            <strRef>
              <f>Scorecard!$X$93</f>
              <strCache>
                <ptCount val="1"/>
                <pt idx="0">
                  <v>Implementation</v>
                </pt>
              </strCache>
            </strRef>
          </tx>
          <spPr>
            <a:solidFill>
              <a:srgbClr val="BDBF17"/>
            </a:solidFill>
            <a:ln w="25400">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Scorecard!$U$94:$U$108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Scorecard!$X$94:$X$108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6"/>
          <order val="3"/>
          <tx>
            <strRef>
              <f>Scorecard!$Y$93</f>
              <strCache>
                <ptCount val="1"/>
                <pt idx="0">
                  <v>Verification</v>
                </pt>
              </strCache>
            </strRef>
          </tx>
          <spPr>
            <a:solidFill>
              <a:srgbClr val="37793E"/>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Scorecard!$U$94:$U$108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Scorecard!$Y$94:$Y$108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7"/>
          <order val="4"/>
          <tx>
            <strRef>
              <f>Scorecard!$Z$93</f>
              <strCache>
                <ptCount val="1"/>
                <pt idx="0">
                  <v>Operations</v>
                </pt>
              </strCache>
            </strRef>
          </tx>
          <spPr>
            <a:gradFill rotWithShape="1">
              <a:gsLst>
                <a:gs pos="0">
                  <a:schemeClr val="accent2">
                    <a:shade val="51000"/>
                    <a:satMod val="130000"/>
                    <a:lumMod val="60000"/>
                  </a:schemeClr>
                </a:gs>
                <a:gs pos="80000">
                  <a:schemeClr val="accent2">
                    <a:shade val="93000"/>
                    <a:satMod val="130000"/>
                    <a:lumMod val="60000"/>
                  </a:schemeClr>
                </a:gs>
                <a:gs pos="100000">
                  <a:schemeClr val="accent2">
                    <a:shade val="94000"/>
                    <a:satMod val="135000"/>
                    <a:lumMod val="60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Scorecard!$U$94:$U$108</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Scorecard!$Z$94:$Z$108</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dLbls>
          <showLegendKey val="0"/>
          <showVal val="0"/>
          <showCatName val="0"/>
          <showSerName val="0"/>
          <showPercent val="0"/>
          <showBubbleSize val="0"/>
        </dLbls>
        <axId val="-1853951552"/>
        <axId val="-1733289472"/>
      </radarChart>
      <catAx>
        <axId val="-1853951552"/>
        <scaling>
          <orientation val="minMax"/>
        </scaling>
        <delete val="0"/>
        <axPos val="b"/>
        <numFmt formatCode="General" sourceLinked="1"/>
        <majorTickMark val="none"/>
        <minorTickMark val="none"/>
        <tickLblPos val="nextTo"/>
        <spPr>
          <a:noFill/>
          <a:ln w="12700"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733289472"/>
        <crosses val="autoZero"/>
        <auto val="1"/>
        <lblAlgn val="ctr"/>
        <lblOffset val="100"/>
        <noMultiLvlLbl val="0"/>
      </catAx>
      <valAx>
        <axId val="-1733289472"/>
        <scaling>
          <orientation val="minMax"/>
          <max val="3"/>
        </scaling>
        <delete val="0"/>
        <axPos val="l"/>
        <majorGridlines>
          <spPr>
            <a:ln w="9525" cap="flat" cmpd="sng" algn="ctr">
              <a:solidFill>
                <a:schemeClr val="tx1">
                  <a:lumMod val="15000"/>
                  <a:lumOff val="85000"/>
                </a:schemeClr>
              </a:solidFill>
              <a:prstDash val="solid"/>
              <a:round/>
            </a:ln>
          </spPr>
        </majorGridlines>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853951552"/>
        <crosses val="autoZero"/>
        <crossBetween val="between"/>
      </valAx>
    </plotArea>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600" b="1" i="0" strike="noStrike" kern="1200" baseline="0">
                <a:solidFill>
                  <a:schemeClr val="tx1">
                    <a:lumMod val="65000"/>
                    <a:lumOff val="35000"/>
                  </a:schemeClr>
                </a:solidFill>
                <a:latin typeface="+mn-lt"/>
                <a:ea typeface="+mn-ea"/>
                <a:cs typeface="+mn-cs"/>
              </a:defRPr>
            </a:pPr>
            <a:r>
              <a:rPr lang="en-US"/>
              <a:t>Phase III Score</a:t>
            </a:r>
          </a:p>
        </rich>
      </tx>
      <layout>
        <manualLayout>
          <xMode val="edge"/>
          <yMode val="edge"/>
          <wMode val="factor"/>
          <hMode val="factor"/>
          <x val="0.767237346223998"/>
          <y val="0.9105432269062408"/>
        </manualLayout>
      </layout>
      <overlay val="1"/>
      <spPr>
        <a:noFill/>
        <a:ln>
          <a:noFill/>
          <a:prstDash val="solid"/>
        </a:ln>
      </spPr>
    </title>
    <plotArea>
      <layout/>
      <radarChart>
        <radarStyle val="filled"/>
        <varyColors val="0"/>
        <ser>
          <idx val="33"/>
          <order val="0"/>
          <tx>
            <strRef>
              <f>Scorecard!$V$72</f>
              <strCache>
                <ptCount val="1"/>
                <pt idx="0">
                  <v>Governance</v>
                </pt>
              </strCache>
            </strRef>
          </tx>
          <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Scorecard!$U$73:$U$87</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Scorecard!$V$73:$V$87</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4"/>
          <order val="1"/>
          <tx>
            <strRef>
              <f>Scorecard!$W$72</f>
              <strCache>
                <ptCount val="1"/>
                <pt idx="0">
                  <v>Design</v>
                </pt>
              </strCache>
            </strRef>
          </tx>
          <spPr>
            <a:solidFill>
              <a:srgbClr val="B75727"/>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Scorecard!$U$73:$U$87</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Scorecard!$W$73:$W$87</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5"/>
          <order val="2"/>
          <tx>
            <strRef>
              <f>Scorecard!$X$72</f>
              <strCache>
                <ptCount val="1"/>
                <pt idx="0">
                  <v>Implementation</v>
                </pt>
              </strCache>
            </strRef>
          </tx>
          <spPr>
            <a:solidFill>
              <a:srgbClr val="BDBF17"/>
            </a:solidFill>
            <a:ln w="25400">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Scorecard!$U$73:$U$87</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Scorecard!$X$73:$X$87</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6"/>
          <order val="3"/>
          <tx>
            <strRef>
              <f>Scorecard!$Y$72</f>
              <strCache>
                <ptCount val="1"/>
                <pt idx="0">
                  <v>Verification</v>
                </pt>
              </strCache>
            </strRef>
          </tx>
          <spPr>
            <a:solidFill>
              <a:srgbClr val="37793E"/>
            </a:soli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Scorecard!$U$73:$U$87</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Scorecard!$Y$73:$Y$87</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ser>
          <idx val="37"/>
          <order val="4"/>
          <tx>
            <strRef>
              <f>Scorecard!$Z$72</f>
              <strCache>
                <ptCount val="1"/>
                <pt idx="0">
                  <v>Operations</v>
                </pt>
              </strCache>
            </strRef>
          </tx>
          <spPr>
            <a:gradFill rotWithShape="1">
              <a:gsLst>
                <a:gs pos="0">
                  <a:schemeClr val="accent2">
                    <a:shade val="51000"/>
                    <a:satMod val="130000"/>
                    <a:lumMod val="60000"/>
                  </a:schemeClr>
                </a:gs>
                <a:gs pos="80000">
                  <a:schemeClr val="accent2">
                    <a:shade val="93000"/>
                    <a:satMod val="130000"/>
                    <a:lumMod val="60000"/>
                  </a:schemeClr>
                </a:gs>
                <a:gs pos="100000">
                  <a:schemeClr val="accent2">
                    <a:shade val="94000"/>
                    <a:satMod val="135000"/>
                    <a:lumMod val="60000"/>
                  </a:schemeClr>
                </a:gs>
              </a:gsLst>
              <a:lin ang="16200000" scaled="0"/>
            </a:gradFill>
            <a:ln>
              <a:noFill/>
              <a:prstDash val="solid"/>
            </a:ln>
            <scene3d>
              <camera prst="orthographicFront">
                <rot lat="0" lon="0" rev="0"/>
              </camera>
              <lightRig rig="threePt" dir="t">
                <rot lat="0" lon="0" rev="1200000"/>
              </lightRig>
            </scene3d>
            <a:sp3d>
              <bevelT w="63500" h="25400"/>
            </a:sp3d>
          </spPr>
          <marker>
            <symbol val="none"/>
            <spPr>
              <a:ln>
                <a:prstDash val="solid"/>
              </a:ln>
            </spPr>
          </marker>
          <cat>
            <strRef>
              <f>Scorecard!$U$73:$U$87</f>
              <strCache>
                <ptCount val="15"/>
                <pt idx="0">
                  <v>Strategy &amp; Metrics</v>
                </pt>
                <pt idx="1">
                  <v>Policy &amp; Compliance</v>
                </pt>
                <pt idx="2">
                  <v>Education &amp; Guidance</v>
                </pt>
                <pt idx="3">
                  <v>Threat Assessment</v>
                </pt>
                <pt idx="4">
                  <v>Security Requirements</v>
                </pt>
                <pt idx="5">
                  <v>Secure Architecture</v>
                </pt>
                <pt idx="6">
                  <v>Secure Build</v>
                </pt>
                <pt idx="7">
                  <v>Secure Deployment</v>
                </pt>
                <pt idx="8">
                  <v>Defect Management</v>
                </pt>
                <pt idx="9">
                  <v>Architecture Assessment</v>
                </pt>
                <pt idx="10">
                  <v>Requirements Testing</v>
                </pt>
                <pt idx="11">
                  <v>Security Testing</v>
                </pt>
                <pt idx="12">
                  <v>Incident Management</v>
                </pt>
                <pt idx="13">
                  <v>Environment Management</v>
                </pt>
                <pt idx="14">
                  <v>Operational Management</v>
                </pt>
              </strCache>
            </strRef>
          </cat>
          <val>
            <numRef>
              <f>Scorecard!$Z$73:$Z$87</f>
              <numCache>
                <formatCode>0.00</formatCode>
                <ptCount val="15"/>
                <pt idx="0">
                  <v>0</v>
                </pt>
                <pt idx="1">
                  <v>0</v>
                </pt>
                <pt idx="2">
                  <v>0</v>
                </pt>
                <pt idx="3">
                  <v>0</v>
                </pt>
                <pt idx="4">
                  <v>0</v>
                </pt>
                <pt idx="5">
                  <v>0</v>
                </pt>
                <pt idx="6">
                  <v>0</v>
                </pt>
                <pt idx="7">
                  <v>0</v>
                </pt>
                <pt idx="8">
                  <v>0</v>
                </pt>
                <pt idx="9">
                  <v>0</v>
                </pt>
                <pt idx="10">
                  <v>0</v>
                </pt>
                <pt idx="11">
                  <v>0</v>
                </pt>
                <pt idx="12">
                  <v>0</v>
                </pt>
                <pt idx="13">
                  <v>0</v>
                </pt>
                <pt idx="14">
                  <v>0</v>
                </pt>
              </numCache>
            </numRef>
          </val>
        </ser>
        <dLbls>
          <showLegendKey val="0"/>
          <showVal val="0"/>
          <showCatName val="0"/>
          <showSerName val="0"/>
          <showPercent val="0"/>
          <showBubbleSize val="0"/>
        </dLbls>
        <axId val="-1853951552"/>
        <axId val="-1733289472"/>
      </radarChart>
      <catAx>
        <axId val="-1853951552"/>
        <scaling>
          <orientation val="minMax"/>
        </scaling>
        <delete val="0"/>
        <axPos val="b"/>
        <numFmt formatCode="General" sourceLinked="1"/>
        <majorTickMark val="none"/>
        <minorTickMark val="none"/>
        <tickLblPos val="nextTo"/>
        <spPr>
          <a:noFill/>
          <a:ln w="12700"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733289472"/>
        <crosses val="autoZero"/>
        <auto val="1"/>
        <lblAlgn val="ctr"/>
        <lblOffset val="100"/>
        <noMultiLvlLbl val="0"/>
      </catAx>
      <valAx>
        <axId val="-1733289472"/>
        <scaling>
          <orientation val="minMax"/>
          <max val="3"/>
        </scaling>
        <delete val="0"/>
        <axPos val="l"/>
        <majorGridlines>
          <spPr>
            <a:ln w="9525" cap="flat" cmpd="sng" algn="ctr">
              <a:solidFill>
                <a:schemeClr val="tx1">
                  <a:lumMod val="15000"/>
                  <a:lumOff val="85000"/>
                </a:schemeClr>
              </a:solidFill>
              <a:prstDash val="solid"/>
              <a:round/>
            </a:ln>
          </spPr>
        </majorGridlines>
        <numFmt formatCode="0.00"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DE"/>
          </a:p>
        </txPr>
        <crossAx val="-1853951552"/>
        <crosses val="autoZero"/>
        <crossBetween val="between"/>
      </valAx>
    </plotArea>
    <plotVisOnly val="1"/>
    <dispBlanksAs val="gap"/>
  </chart>
</chartSpace>
</file>

<file path=xl/charts/chart6.xml><?xml version="1.0" encoding="utf-8"?>
<chartSpace xmlns:a="http://schemas.openxmlformats.org/drawingml/2006/main" xmlns="http://schemas.openxmlformats.org/drawingml/2006/chart">
  <chart>
    <plotArea>
      <layout>
        <manualLayout>
          <layoutTarget val="inner"/>
          <xMode val="edge"/>
          <yMode val="edge"/>
          <wMode val="factor"/>
          <hMode val="factor"/>
          <x val="0.0261780550863995"/>
          <y val="0.00797872340425532"/>
          <w val="0.9493907978000889"/>
          <h val="0.984574468085106"/>
        </manualLayout>
      </layout>
      <areaChart>
        <grouping val="stacked"/>
        <varyColors val="0"/>
        <ser>
          <idx val="0"/>
          <order val="0"/>
          <spPr>
            <a:ln w="25400">
              <a:noFill/>
              <a:prstDash val="solid"/>
            </a:ln>
          </spPr>
          <pictureOptions>
            <pictureFormat val="stretch"/>
          </pictureOptions>
          <val>
            <numRef>
              <f>'Roadmap Chart'!$Y$4:$AA$4</f>
              <numCache>
                <formatCode>General</formatCode>
                <ptCount val="3"/>
                <pt idx="0">
                  <v>1</v>
                </pt>
                <pt idx="1">
                  <v>1</v>
                </pt>
                <pt idx="2">
                  <v>1</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7.xml><?xml version="1.0" encoding="utf-8"?>
<chartSpace xmlns:a="http://schemas.openxmlformats.org/drawingml/2006/main" xmlns="http://schemas.openxmlformats.org/drawingml/2006/chart">
  <chart>
    <plotArea>
      <layout>
        <manualLayout>
          <layoutTarget val="inner"/>
          <xMode val="edge"/>
          <yMode val="edge"/>
          <wMode val="factor"/>
          <hMode val="factor"/>
          <x val="0.0524535553708548"/>
          <y val="0.160257413470387"/>
          <w val="0.920475294249839"/>
          <h val="0.641029653881547"/>
        </manualLayout>
      </layout>
      <areaChart>
        <grouping val="standard"/>
        <varyColors val="0"/>
        <ser>
          <idx val="0"/>
          <order val="0"/>
          <spPr>
            <a:solidFill>
              <a:srgbClr val="3290C4"/>
            </a:solidFill>
            <a:ln w="25400">
              <a:noFill/>
              <a:prstDash val="solid"/>
            </a:ln>
          </spPr>
          <val>
            <numRef>
              <f>'Roadmap Chart'!$B$12:$J$12</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8.xml><?xml version="1.0" encoding="utf-8"?>
<chartSpace xmlns:a="http://schemas.openxmlformats.org/drawingml/2006/main" xmlns="http://schemas.openxmlformats.org/drawingml/2006/chart">
  <chart>
    <plotArea>
      <layout>
        <manualLayout>
          <layoutTarget val="inner"/>
          <xMode val="edge"/>
          <yMode val="edge"/>
          <wMode val="factor"/>
          <hMode val="factor"/>
          <x val="0.0523649080554101"/>
          <y val="0.158227848101266"/>
          <w val="0.920608867425758"/>
          <h val="0.645569620253165"/>
        </manualLayout>
      </layout>
      <areaChart>
        <grouping val="standard"/>
        <varyColors val="0"/>
        <ser>
          <idx val="0"/>
          <order val="0"/>
          <spPr>
            <a:solidFill>
              <a:srgbClr val="3290C4"/>
            </a:solidFill>
            <a:ln w="25400">
              <a:noFill/>
              <a:prstDash val="solid"/>
            </a:ln>
          </spPr>
          <val>
            <numRef>
              <f>'Roadmap Chart'!$B$13:$J$13</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charts/chart9.xml><?xml version="1.0" encoding="utf-8"?>
<chartSpace xmlns:a="http://schemas.openxmlformats.org/drawingml/2006/main" xmlns="http://schemas.openxmlformats.org/drawingml/2006/chart">
  <chart>
    <plotArea>
      <layout>
        <manualLayout>
          <layoutTarget val="inner"/>
          <xMode val="edge"/>
          <yMode val="edge"/>
          <wMode val="factor"/>
          <hMode val="factor"/>
          <x val="0.0522765598650927"/>
          <y val="0.15723367011639"/>
          <w val="0.920741989881956"/>
          <h val="0.647802720879526"/>
        </manualLayout>
      </layout>
      <areaChart>
        <grouping val="standard"/>
        <varyColors val="0"/>
        <ser>
          <idx val="0"/>
          <order val="0"/>
          <spPr>
            <a:solidFill>
              <a:srgbClr val="3290C4"/>
            </a:solidFill>
            <a:ln w="25400">
              <a:noFill/>
              <a:prstDash val="solid"/>
            </a:ln>
          </spPr>
          <val>
            <numRef>
              <f>'Roadmap Chart'!$B$14:$J$14</f>
              <numCache>
                <formatCode>0.00</formatCode>
                <ptCount val="9"/>
                <pt idx="0">
                  <v>0</v>
                </pt>
                <pt idx="1">
                  <v>0</v>
                </pt>
                <pt idx="2">
                  <formatCode>General</formatCode>
                  <v>0</v>
                </pt>
                <pt idx="3">
                  <v>0</v>
                </pt>
                <pt idx="4">
                  <formatCode>General</formatCode>
                  <v>0</v>
                </pt>
                <pt idx="5">
                  <v>0</v>
                </pt>
                <pt idx="6">
                  <formatCode>General</formatCode>
                  <v>0</v>
                </pt>
                <pt idx="7">
                  <v>0</v>
                </pt>
                <pt idx="8">
                  <formatCode>General</formatCode>
                  <v>0</v>
                </pt>
              </numCache>
            </numRef>
          </val>
        </ser>
        <dLbls>
          <showLegendKey val="0"/>
          <showVal val="0"/>
          <showCatName val="0"/>
          <showSerName val="0"/>
          <showPercent val="0"/>
          <showBubbleSize val="0"/>
        </dLbls>
        <axId val="10"/>
        <axId val="100"/>
      </area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plotVisOnly val="1"/>
    <dispBlanksAs val="zero"/>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_rels/drawing2.xml.rels><Relationships xmlns="http://schemas.openxmlformats.org/package/2006/relationships"><Relationship Type="http://schemas.openxmlformats.org/officeDocument/2006/relationships/chart" Target="/xl/charts/chart6.xml" Id="rId1" /><Relationship Type="http://schemas.openxmlformats.org/officeDocument/2006/relationships/chart" Target="/xl/charts/chart7.xml" Id="rId2" /><Relationship Type="http://schemas.openxmlformats.org/officeDocument/2006/relationships/chart" Target="/xl/charts/chart8.xml" Id="rId3" /><Relationship Type="http://schemas.openxmlformats.org/officeDocument/2006/relationships/chart" Target="/xl/charts/chart9.xml" Id="rId4" /><Relationship Type="http://schemas.openxmlformats.org/officeDocument/2006/relationships/chart" Target="/xl/charts/chart10.xml" Id="rId5" /><Relationship Type="http://schemas.openxmlformats.org/officeDocument/2006/relationships/chart" Target="/xl/charts/chart11.xml" Id="rId6" /><Relationship Type="http://schemas.openxmlformats.org/officeDocument/2006/relationships/chart" Target="/xl/charts/chart12.xml" Id="rId7" /><Relationship Type="http://schemas.openxmlformats.org/officeDocument/2006/relationships/chart" Target="/xl/charts/chart13.xml" Id="rId8" /><Relationship Type="http://schemas.openxmlformats.org/officeDocument/2006/relationships/chart" Target="/xl/charts/chart14.xml" Id="rId9" /><Relationship Type="http://schemas.openxmlformats.org/officeDocument/2006/relationships/chart" Target="/xl/charts/chart15.xml" Id="rId10" /><Relationship Type="http://schemas.openxmlformats.org/officeDocument/2006/relationships/chart" Target="/xl/charts/chart16.xml" Id="rId11" /><Relationship Type="http://schemas.openxmlformats.org/officeDocument/2006/relationships/chart" Target="/xl/charts/chart17.xml" Id="rId12" /><Relationship Type="http://schemas.openxmlformats.org/officeDocument/2006/relationships/chart" Target="/xl/charts/chart18.xml" Id="rId13" /><Relationship Type="http://schemas.openxmlformats.org/officeDocument/2006/relationships/chart" Target="/xl/charts/chart19.xml" Id="rId14" /><Relationship Type="http://schemas.openxmlformats.org/officeDocument/2006/relationships/chart" Target="/xl/charts/chart20.xml" Id="rId15" /><Relationship Type="http://schemas.openxmlformats.org/officeDocument/2006/relationships/chart" Target="/xl/charts/chart21.xml" Id="rId16" /><Relationship Type="http://schemas.openxmlformats.org/officeDocument/2006/relationships/chart" Target="/xl/charts/chart22.xml" Id="rId17"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1130300</colOff>
      <row>12</row>
      <rowOff>0</rowOff>
    </from>
    <to>
      <col>17</col>
      <colOff>647700</colOff>
      <row>27</row>
      <rowOff>292100</rowOff>
    </to>
    <graphicFrame>
      <nvGraphicFramePr>
        <cNvPr id="1" name="Chart 1"/>
        <cNvGraphicFramePr/>
      </nvGraphicFramePr>
      <xfrm/>
      <a:graphic>
        <a:graphicData uri="http://schemas.openxmlformats.org/drawingml/2006/chart">
          <c:chart r:id="rId1"/>
        </a:graphicData>
      </a:graphic>
    </graphicFrame>
    <clientData/>
  </twoCellAnchor>
  <twoCellAnchor>
    <from>
      <col>11</col>
      <colOff>12700</colOff>
      <row>52</row>
      <rowOff>0</rowOff>
    </from>
    <to>
      <col>17</col>
      <colOff>660400</colOff>
      <row>68</row>
      <rowOff>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12700</colOff>
      <row>32</row>
      <rowOff>0</rowOff>
    </from>
    <to>
      <col>17</col>
      <colOff>660400</colOff>
      <row>48</row>
      <rowOff>0</rowOff>
    </to>
    <graphicFrame>
      <nvGraphicFramePr>
        <cNvPr id="3" name="Chart 3"/>
        <cNvGraphicFramePr/>
      </nvGraphicFramePr>
      <xfrm/>
      <a:graphic>
        <a:graphicData uri="http://schemas.openxmlformats.org/drawingml/2006/chart">
          <c:chart r:id="rId3"/>
        </a:graphicData>
      </a:graphic>
    </graphicFrame>
    <clientData/>
  </twoCellAnchor>
  <twoCellAnchor>
    <from>
      <col>11</col>
      <colOff>12700</colOff>
      <row>92</row>
      <rowOff>0</rowOff>
    </from>
    <to>
      <col>17</col>
      <colOff>660400</colOff>
      <row>108</row>
      <rowOff>0</rowOff>
    </to>
    <graphicFrame>
      <nvGraphicFramePr>
        <cNvPr id="4" name="Chart 4"/>
        <cNvGraphicFramePr/>
      </nvGraphicFramePr>
      <xfrm/>
      <a:graphic>
        <a:graphicData uri="http://schemas.openxmlformats.org/drawingml/2006/chart">
          <c:chart r:id="rId4"/>
        </a:graphicData>
      </a:graphic>
    </graphicFrame>
    <clientData/>
  </twoCellAnchor>
  <twoCellAnchor>
    <from>
      <col>11</col>
      <colOff>12700</colOff>
      <row>71</row>
      <rowOff>0</rowOff>
    </from>
    <to>
      <col>17</col>
      <colOff>660400</colOff>
      <row>87</row>
      <rowOff>0</rowOff>
    </to>
    <graphicFrame>
      <nvGraphicFramePr>
        <cNvPr id="5" name="Chart 5"/>
        <cNvGraphicFramePr/>
      </nvGraphicFramePr>
      <xfrm/>
      <a:graphic>
        <a:graphicData uri="http://schemas.openxmlformats.org/drawingml/2006/chart">
          <c:chart r:id="rId5"/>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13</col>
      <colOff>152400</colOff>
      <row>11</row>
      <rowOff>9525</rowOff>
    </from>
    <to>
      <col>22</col>
      <colOff>133350</colOff>
      <row>107</row>
      <rowOff>171450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12</col>
      <colOff>278569</colOff>
      <row>10</row>
      <rowOff>161925</rowOff>
    </from>
    <to>
      <col>22</col>
      <colOff>154299</colOff>
      <row>18</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12</col>
      <colOff>275394</colOff>
      <row>20</row>
      <rowOff>139700</rowOff>
    </from>
    <to>
      <col>22</col>
      <colOff>154299</colOff>
      <row>28</row>
      <rowOff>101600</rowOff>
    </to>
    <graphicFrame>
      <nvGraphicFramePr>
        <cNvPr id="3" name="Chart 3"/>
        <cNvGraphicFramePr/>
      </nvGraphicFramePr>
      <xfrm/>
      <a:graphic>
        <a:graphicData uri="http://schemas.openxmlformats.org/drawingml/2006/chart">
          <c:chart r:id="rId3"/>
        </a:graphicData>
      </a:graphic>
    </graphicFrame>
    <clientData/>
  </twoCellAnchor>
  <twoCellAnchor>
    <from>
      <col>12</col>
      <colOff>284090</colOff>
      <row>27</row>
      <rowOff>90561</rowOff>
    </from>
    <to>
      <col>22</col>
      <colOff>154300</colOff>
      <row>35</row>
      <rowOff>71511</rowOff>
    </to>
    <graphicFrame>
      <nvGraphicFramePr>
        <cNvPr id="4" name="Chart 4"/>
        <cNvGraphicFramePr/>
      </nvGraphicFramePr>
      <xfrm/>
      <a:graphic>
        <a:graphicData uri="http://schemas.openxmlformats.org/drawingml/2006/chart">
          <c:chart r:id="rId4"/>
        </a:graphicData>
      </a:graphic>
    </graphicFrame>
    <clientData/>
  </twoCellAnchor>
  <twoCellAnchor>
    <from>
      <col>12</col>
      <colOff>272990</colOff>
      <row>34</row>
      <rowOff>152400</rowOff>
    </from>
    <to>
      <col>22</col>
      <colOff>166169</colOff>
      <row>42</row>
      <rowOff>133350</rowOff>
    </to>
    <graphicFrame>
      <nvGraphicFramePr>
        <cNvPr id="5" name="Chart 5"/>
        <cNvGraphicFramePr/>
      </nvGraphicFramePr>
      <xfrm/>
      <a:graphic>
        <a:graphicData uri="http://schemas.openxmlformats.org/drawingml/2006/chart">
          <c:chart r:id="rId5"/>
        </a:graphicData>
      </a:graphic>
    </graphicFrame>
    <clientData/>
  </twoCellAnchor>
  <twoCellAnchor>
    <from>
      <col>12</col>
      <colOff>270646</colOff>
      <row>41</row>
      <rowOff>152400</rowOff>
    </from>
    <to>
      <col>22</col>
      <colOff>166169</colOff>
      <row>49</row>
      <rowOff>133350</rowOff>
    </to>
    <graphicFrame>
      <nvGraphicFramePr>
        <cNvPr id="6" name="Chart 6"/>
        <cNvGraphicFramePr/>
      </nvGraphicFramePr>
      <xfrm/>
      <a:graphic>
        <a:graphicData uri="http://schemas.openxmlformats.org/drawingml/2006/chart">
          <c:chart r:id="rId6"/>
        </a:graphicData>
      </a:graphic>
    </graphicFrame>
    <clientData/>
  </twoCellAnchor>
  <twoCellAnchor>
    <from>
      <col>12</col>
      <colOff>272991</colOff>
      <row>49</row>
      <rowOff>152400</rowOff>
    </from>
    <to>
      <col>22</col>
      <colOff>154300</colOff>
      <row>57</row>
      <rowOff>142875</rowOff>
    </to>
    <graphicFrame>
      <nvGraphicFramePr>
        <cNvPr id="7" name="Chart 7"/>
        <cNvGraphicFramePr/>
      </nvGraphicFramePr>
      <xfrm/>
      <a:graphic>
        <a:graphicData uri="http://schemas.openxmlformats.org/drawingml/2006/chart">
          <c:chart r:id="rId7"/>
        </a:graphicData>
      </a:graphic>
    </graphicFrame>
    <clientData/>
  </twoCellAnchor>
  <twoCellAnchor>
    <from>
      <col>12</col>
      <colOff>267368</colOff>
      <row>81</row>
      <rowOff>142875</rowOff>
    </from>
    <to>
      <col>22</col>
      <colOff>162331</colOff>
      <row>89</row>
      <rowOff>142875</rowOff>
    </to>
    <graphicFrame>
      <nvGraphicFramePr>
        <cNvPr id="8" name="Chart 8"/>
        <cNvGraphicFramePr/>
      </nvGraphicFramePr>
      <xfrm/>
      <a:graphic>
        <a:graphicData uri="http://schemas.openxmlformats.org/drawingml/2006/chart">
          <c:chart r:id="rId8"/>
        </a:graphicData>
      </a:graphic>
    </graphicFrame>
    <clientData/>
  </twoCellAnchor>
  <twoCellAnchor>
    <from>
      <col>12</col>
      <colOff>267367</colOff>
      <row>89</row>
      <rowOff>152400</rowOff>
    </from>
    <to>
      <col>22</col>
      <colOff>162330</colOff>
      <row>97</row>
      <rowOff>161925</rowOff>
    </to>
    <graphicFrame>
      <nvGraphicFramePr>
        <cNvPr id="9" name="Chart 9"/>
        <cNvGraphicFramePr/>
      </nvGraphicFramePr>
      <xfrm/>
      <a:graphic>
        <a:graphicData uri="http://schemas.openxmlformats.org/drawingml/2006/chart">
          <c:chart r:id="rId9"/>
        </a:graphicData>
      </a:graphic>
    </graphicFrame>
    <clientData/>
  </twoCellAnchor>
  <twoCellAnchor>
    <from>
      <col>12</col>
      <colOff>267368</colOff>
      <row>97</row>
      <rowOff>152400</rowOff>
    </from>
    <to>
      <col>22</col>
      <colOff>162332</colOff>
      <row>105</row>
      <rowOff>161925</rowOff>
    </to>
    <graphicFrame>
      <nvGraphicFramePr>
        <cNvPr id="10" name="Chart 10"/>
        <cNvGraphicFramePr/>
      </nvGraphicFramePr>
      <xfrm/>
      <a:graphic>
        <a:graphicData uri="http://schemas.openxmlformats.org/drawingml/2006/chart">
          <c:chart r:id="rId10"/>
        </a:graphicData>
      </a:graphic>
    </graphicFrame>
    <clientData/>
  </twoCellAnchor>
  <twoCellAnchor>
    <from>
      <col>12</col>
      <colOff>267368</colOff>
      <row>105</row>
      <rowOff>152400</rowOff>
    </from>
    <to>
      <col>22</col>
      <colOff>162331</colOff>
      <row>113</row>
      <rowOff>158750</rowOff>
    </to>
    <graphicFrame>
      <nvGraphicFramePr>
        <cNvPr id="11" name="Chart 11"/>
        <cNvGraphicFramePr/>
      </nvGraphicFramePr>
      <xfrm/>
      <a:graphic>
        <a:graphicData uri="http://schemas.openxmlformats.org/drawingml/2006/chart">
          <c:chart r:id="rId11"/>
        </a:graphicData>
      </a:graphic>
    </graphicFrame>
    <clientData/>
  </twoCellAnchor>
  <twoCellAnchor>
    <from>
      <col>12</col>
      <colOff>267368</colOff>
      <row>113</row>
      <rowOff>142875</rowOff>
    </from>
    <to>
      <col>22</col>
      <colOff>152782</colOff>
      <row>121</row>
      <rowOff>158750</rowOff>
    </to>
    <graphicFrame>
      <nvGraphicFramePr>
        <cNvPr id="12" name="Chart 12"/>
        <cNvGraphicFramePr/>
      </nvGraphicFramePr>
      <xfrm/>
      <a:graphic>
        <a:graphicData uri="http://schemas.openxmlformats.org/drawingml/2006/chart">
          <c:chart r:id="rId12"/>
        </a:graphicData>
      </a:graphic>
    </graphicFrame>
    <clientData/>
  </twoCellAnchor>
  <twoCellAnchor>
    <from>
      <col>12</col>
      <colOff>267367</colOff>
      <row>121</row>
      <rowOff>152400</rowOff>
    </from>
    <to>
      <col>22</col>
      <colOff>162330</colOff>
      <row>130</row>
      <rowOff>5944</rowOff>
    </to>
    <graphicFrame>
      <nvGraphicFramePr>
        <cNvPr id="13" name="Chart 13"/>
        <cNvGraphicFramePr/>
      </nvGraphicFramePr>
      <xfrm/>
      <a:graphic>
        <a:graphicData uri="http://schemas.openxmlformats.org/drawingml/2006/chart">
          <c:chart r:id="rId13"/>
        </a:graphicData>
      </a:graphic>
    </graphicFrame>
    <clientData/>
  </twoCellAnchor>
  <twoCellAnchor>
    <from>
      <col>23</col>
      <colOff>657225</colOff>
      <row>28</row>
      <rowOff>158750</rowOff>
    </from>
    <to>
      <col>35</col>
      <colOff>317500</colOff>
      <row>64</row>
      <rowOff>50800</rowOff>
    </to>
    <graphicFrame>
      <nvGraphicFramePr>
        <cNvPr id="14" name="Chart 14"/>
        <cNvGraphicFramePr/>
      </nvGraphicFramePr>
      <xfrm/>
      <a:graphic>
        <a:graphicData uri="http://schemas.openxmlformats.org/drawingml/2006/chart">
          <c:chart r:id="rId14"/>
        </a:graphicData>
      </a:graphic>
    </graphicFrame>
    <clientData/>
  </twoCellAnchor>
  <twoCellAnchor>
    <from>
      <col>12</col>
      <colOff>285750</colOff>
      <row>56</row>
      <rowOff>158750</rowOff>
    </from>
    <to>
      <col>22</col>
      <colOff>167059</colOff>
      <row>64</row>
      <rowOff>149224</rowOff>
    </to>
    <graphicFrame>
      <nvGraphicFramePr>
        <cNvPr id="15" name="Chart 15"/>
        <cNvGraphicFramePr/>
      </nvGraphicFramePr>
      <xfrm/>
      <a:graphic>
        <a:graphicData uri="http://schemas.openxmlformats.org/drawingml/2006/chart">
          <c:chart r:id="rId15"/>
        </a:graphicData>
      </a:graphic>
    </graphicFrame>
    <clientData/>
  </twoCellAnchor>
  <twoCellAnchor>
    <from>
      <col>13</col>
      <colOff>10583</colOff>
      <row>64</row>
      <rowOff>63500</rowOff>
    </from>
    <to>
      <col>22</col>
      <colOff>188225</colOff>
      <row>72</row>
      <rowOff>53975</rowOff>
    </to>
    <graphicFrame>
      <nvGraphicFramePr>
        <cNvPr id="16" name="Chart 16"/>
        <cNvGraphicFramePr/>
      </nvGraphicFramePr>
      <xfrm/>
      <a:graphic>
        <a:graphicData uri="http://schemas.openxmlformats.org/drawingml/2006/chart">
          <c:chart r:id="rId16"/>
        </a:graphicData>
      </a:graphic>
    </graphicFrame>
    <clientData/>
  </twoCellAnchor>
  <twoCellAnchor>
    <from>
      <col>13</col>
      <colOff>10583</colOff>
      <row>71</row>
      <rowOff>10583</rowOff>
    </from>
    <to>
      <col>22</col>
      <colOff>188225</colOff>
      <row>79</row>
      <rowOff>1057</rowOff>
    </to>
    <graphicFrame>
      <nvGraphicFramePr>
        <cNvPr id="17" name="Chart 17"/>
        <cNvGraphicFramePr/>
      </nvGraphicFramePr>
      <xfrm/>
      <a:graphic>
        <a:graphicData uri="http://schemas.openxmlformats.org/drawingml/2006/chart">
          <c:chart r:id="rId17"/>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codeName="Sheet1">
    <outlinePr summaryBelow="1" summaryRight="1"/>
    <pageSetUpPr fitToPage="1"/>
  </sheetPr>
  <dimension ref="A1:C52"/>
  <sheetViews>
    <sheetView tabSelected="1" workbookViewId="0">
      <selection activeCell="C16" sqref="C16"/>
    </sheetView>
  </sheetViews>
  <sheetFormatPr baseColWidth="10" defaultColWidth="8.83203125" defaultRowHeight="13"/>
  <cols>
    <col width="22.83203125" bestFit="1" customWidth="1" style="61" min="1" max="1"/>
    <col width="100.5" customWidth="1" style="61" min="2" max="2"/>
    <col width="8.83203125" customWidth="1" style="61" min="3" max="16384"/>
  </cols>
  <sheetData>
    <row r="1" ht="25" customFormat="1" customHeight="1" s="59">
      <c r="A1" s="58" t="inlineStr">
        <is>
          <t xml:space="preserve">OWASP Software Assurance Maturity Model (SAMM) </t>
        </is>
      </c>
      <c r="B1" s="58" t="n"/>
    </row>
    <row r="2">
      <c r="A2" s="60" t="n"/>
      <c r="B2" s="60" t="n"/>
    </row>
    <row r="3">
      <c r="A3" s="60" t="inlineStr">
        <is>
          <t>Version:</t>
        </is>
      </c>
      <c r="B3" s="309" t="inlineStr">
        <is>
          <t>2.0</t>
        </is>
      </c>
    </row>
    <row r="4">
      <c r="A4" s="60" t="n"/>
      <c r="B4" s="60" t="n"/>
    </row>
    <row r="5" ht="42" customHeight="1" s="330">
      <c r="A5" s="60" t="inlineStr">
        <is>
          <t>Description:</t>
        </is>
      </c>
      <c r="B5" s="62" t="inlineStr">
        <is>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is>
      </c>
    </row>
    <row r="7">
      <c r="A7" s="60" t="inlineStr">
        <is>
          <t>License:</t>
        </is>
      </c>
      <c r="B7" s="60" t="inlineStr">
        <is>
          <t>Creative Commons Attribution-ShareAlike 4.0 License</t>
        </is>
      </c>
    </row>
    <row r="8" ht="42" customHeight="1" s="330">
      <c r="A8" s="60" t="n"/>
      <c r="B8" s="62" t="inlineStr">
        <is>
          <t>This work is licensed under the Creative Commons Attribution-Share Alike 3.0 License. To view a copy of this license, visit http://creativecommons.org/licenses/by-sa/3.0/legalcode; or, (b) send a letter to Creative Commons, 171 2nd Street, Suite 300, San Francisco, California, 94105, USA.</t>
        </is>
      </c>
    </row>
    <row r="35">
      <c r="A35" s="60" t="inlineStr">
        <is>
          <t>Element:</t>
        </is>
      </c>
      <c r="B35" s="60" t="inlineStr">
        <is>
          <t>Toolbox for v2.0</t>
        </is>
      </c>
    </row>
    <row r="36">
      <c r="A36" s="60" t="inlineStr">
        <is>
          <t>Authors:</t>
        </is>
      </c>
      <c r="B36" s="60" t="inlineStr">
        <is>
          <t>Yan Kravchenko</t>
        </is>
      </c>
    </row>
    <row r="37">
      <c r="A37" s="60" t="inlineStr">
        <is>
          <t>Contributors:</t>
        </is>
      </c>
      <c r="B37" s="60" t="inlineStr">
        <is>
          <t>The SAMM project team</t>
        </is>
      </c>
    </row>
    <row r="39">
      <c r="A39" s="60" t="inlineStr">
        <is>
          <t>Element:</t>
        </is>
      </c>
      <c r="B39" s="60" t="inlineStr">
        <is>
          <t>Toolbox for v1.5</t>
        </is>
      </c>
    </row>
    <row r="40">
      <c r="A40" s="60" t="inlineStr">
        <is>
          <t>Authors:</t>
        </is>
      </c>
      <c r="B40" s="60" t="inlineStr">
        <is>
          <t>Brian Glas</t>
        </is>
      </c>
    </row>
    <row r="41">
      <c r="A41" s="60" t="n"/>
      <c r="B41" s="60" t="n"/>
    </row>
    <row r="42">
      <c r="A42" s="60" t="inlineStr">
        <is>
          <t>Element:</t>
        </is>
      </c>
      <c r="B42" s="60" t="inlineStr">
        <is>
          <t>Roadmap Chart Template v1.0</t>
        </is>
      </c>
    </row>
    <row r="43">
      <c r="A43" s="60" t="inlineStr">
        <is>
          <t>Author:</t>
        </is>
      </c>
      <c r="B43" s="60" t="inlineStr">
        <is>
          <t>Colin Watson</t>
        </is>
      </c>
    </row>
    <row r="44">
      <c r="A44" s="60" t="inlineStr">
        <is>
          <t>Contributors:</t>
        </is>
      </c>
      <c r="B44" s="60" t="inlineStr">
        <is>
          <t>Aidan Lynch</t>
        </is>
      </c>
    </row>
    <row r="45">
      <c r="A45" s="60" t="n"/>
      <c r="B45" s="60" t="n"/>
    </row>
    <row r="46">
      <c r="A46" s="60" t="inlineStr">
        <is>
          <t>Element:</t>
        </is>
      </c>
      <c r="B46" s="60" t="inlineStr">
        <is>
          <t>Interview Template v1.0</t>
        </is>
      </c>
    </row>
    <row r="47">
      <c r="A47" s="60" t="inlineStr">
        <is>
          <t>Author(s):</t>
        </is>
      </c>
      <c r="B47" s="60" t="inlineStr">
        <is>
          <t>Nick Coblentz, Eoin Keary, and Seba Deleersnyder</t>
        </is>
      </c>
    </row>
    <row r="48">
      <c r="A48" s="60" t="inlineStr">
        <is>
          <t>Contributors:</t>
        </is>
      </c>
      <c r="B48" s="60" t="n"/>
    </row>
    <row r="49">
      <c r="A49" s="60" t="n"/>
      <c r="B49" s="60" t="n"/>
    </row>
    <row r="50" ht="28" customHeight="1" s="330">
      <c r="A50" s="63" t="inlineStr">
        <is>
          <t>SAMM</t>
        </is>
      </c>
      <c r="B50" s="64" t="inlineStr">
        <is>
          <t>The Software Assurance Maturity Model (SAMM) was created by Pravir Chandra and is now an Open Web Application Security Project (OWASP) project.</t>
        </is>
      </c>
      <c r="C50" s="65" t="n"/>
    </row>
    <row r="51">
      <c r="A51" s="63" t="n"/>
      <c r="B51" s="63" t="inlineStr">
        <is>
          <t>SAMM is licensed under the Creative Commons Attribution-Share Alike 4.0 License</t>
        </is>
      </c>
      <c r="C51" s="65" t="n"/>
    </row>
    <row r="52">
      <c r="A52" s="63" t="n"/>
      <c r="B52" s="136" t="inlineStr">
        <is>
          <t>https://owaspsamm.org/</t>
        </is>
      </c>
      <c r="C52" s="65" t="n"/>
    </row>
  </sheetData>
  <sheetProtection selectLockedCells="0" selectUnlockedCells="0" sheet="1" objects="1" insertRows="1" insertHyperlinks="1" autoFilter="1" scenarios="1" formatColumns="1" deleteColumns="1" insertColumns="1" pivotTables="1" deleteRows="1" formatCells="1" formatRows="1" sort="1"/>
  <pageMargins left="0.7480314960629921" right="0.7480314960629921" top="0.3937007874015748" bottom="0.3937007874015748" header="0.5118110236220472" footer="0.5118110236220472"/>
  <pageSetup orientation="portrait" paperSize="9" scale="71"/>
</worksheet>
</file>

<file path=xl/worksheets/sheet2.xml><?xml version="1.0" encoding="utf-8"?>
<worksheet xmlns="http://schemas.openxmlformats.org/spreadsheetml/2006/main">
  <sheetPr codeName="Sheet2">
    <outlinePr summaryBelow="1" summaryRight="1"/>
    <pageSetUpPr/>
  </sheetPr>
  <dimension ref="A1:Z230"/>
  <sheetViews>
    <sheetView topLeftCell="B1" zoomScale="120" zoomScaleNormal="120" workbookViewId="0">
      <selection activeCell="F21" sqref="F21"/>
    </sheetView>
  </sheetViews>
  <sheetFormatPr baseColWidth="10" defaultColWidth="8.83203125" defaultRowHeight="14"/>
  <cols>
    <col hidden="1" width="10.33203125" customWidth="1" style="23" min="1" max="1"/>
    <col width="13.5" customWidth="1" style="330" min="2" max="2"/>
    <col width="7.33203125" customWidth="1" style="146" min="3" max="3"/>
    <col width="107.83203125" customWidth="1" style="143" min="4" max="4"/>
    <col hidden="1" width="5.1640625" customWidth="1" style="166" min="5" max="5"/>
    <col width="33.33203125" customWidth="1" style="27" min="6" max="6"/>
    <col hidden="1" width="8.6640625" customWidth="1" style="23" min="7" max="7"/>
    <col hidden="1" width="8.6640625" customWidth="1" style="124" min="8" max="8"/>
    <col width="33.33203125" customWidth="1" style="330" min="9" max="9"/>
    <col width="15" customWidth="1" style="12" min="10" max="10"/>
    <col width="15" bestFit="1" customWidth="1" style="330" min="11" max="11"/>
    <col width="26" customWidth="1" style="330" min="12" max="12"/>
    <col width="24.5" customWidth="1" style="330" min="13" max="13"/>
    <col width="26.6640625" customWidth="1" style="330" min="14" max="14"/>
    <col width="25.6640625" customWidth="1" style="330" min="15" max="15"/>
    <col width="28.6640625" customWidth="1" style="330" min="16" max="16"/>
    <col width="15" bestFit="1" customWidth="1" style="330" min="17" max="26"/>
  </cols>
  <sheetData>
    <row r="1" ht="18" customHeight="1" s="330">
      <c r="B1" s="357">
        <f>CONCATENATE("SAMM Assessment Interview: ",D11," For ",D10)</f>
        <v/>
      </c>
      <c r="J1" s="10" t="n"/>
      <c r="K1" s="436" t="n"/>
      <c r="L1" s="436" t="n"/>
      <c r="M1" s="436" t="n"/>
      <c r="N1" s="436" t="n"/>
      <c r="O1" s="436" t="n"/>
      <c r="P1" s="436" t="n"/>
      <c r="Q1" s="436" t="n"/>
      <c r="R1" s="436" t="n"/>
      <c r="S1" s="436" t="n"/>
      <c r="T1" s="436" t="n"/>
      <c r="U1" s="436" t="n"/>
      <c r="V1" s="436" t="n"/>
      <c r="W1" s="436" t="n"/>
      <c r="X1" s="436" t="n"/>
      <c r="Y1" s="436" t="n"/>
      <c r="Z1" s="436" t="n"/>
    </row>
    <row r="2" ht="15" customHeight="1" s="330" thickBot="1">
      <c r="B2" s="436" t="n"/>
      <c r="C2" s="145" t="n"/>
      <c r="D2" s="436" t="n"/>
      <c r="E2" s="20" t="n"/>
      <c r="F2" s="24" t="n"/>
      <c r="G2" s="20" t="n"/>
      <c r="H2" s="113" t="n"/>
      <c r="I2" s="9" t="n"/>
      <c r="J2" s="10" t="n"/>
      <c r="K2" s="436" t="n"/>
      <c r="L2" s="436" t="n"/>
      <c r="M2" s="436" t="n"/>
      <c r="N2" s="436" t="n"/>
      <c r="O2" s="436" t="n"/>
      <c r="P2" s="436" t="n"/>
      <c r="Q2" s="436" t="n"/>
      <c r="R2" s="436" t="n"/>
      <c r="S2" s="436" t="n"/>
      <c r="T2" s="436" t="n"/>
      <c r="U2" s="436" t="n"/>
      <c r="V2" s="436" t="n"/>
      <c r="W2" s="436" t="n"/>
      <c r="X2" s="436" t="n"/>
      <c r="Y2" s="436" t="n"/>
      <c r="Z2" s="436" t="n"/>
    </row>
    <row r="3">
      <c r="B3" s="508" t="inlineStr">
        <is>
          <t>Instructions</t>
        </is>
      </c>
      <c r="C3" s="509" t="n"/>
      <c r="D3" s="509" t="n"/>
      <c r="E3" s="509" t="n"/>
      <c r="F3" s="509" t="n"/>
      <c r="G3" s="509" t="n"/>
      <c r="H3" s="509" t="n"/>
      <c r="I3" s="510" t="n"/>
      <c r="J3" s="10" t="n"/>
      <c r="K3" s="436" t="n"/>
      <c r="L3" s="436" t="n"/>
      <c r="M3" s="436" t="n"/>
      <c r="N3" s="436" t="n"/>
      <c r="O3" s="436" t="n"/>
      <c r="P3" s="436" t="n"/>
      <c r="Q3" s="436" t="n"/>
      <c r="R3" s="436" t="n"/>
      <c r="S3" s="436" t="n"/>
      <c r="T3" s="436" t="n"/>
      <c r="U3" s="436" t="n"/>
      <c r="V3" s="436" t="n"/>
      <c r="W3" s="436" t="n"/>
      <c r="X3" s="436" t="n"/>
      <c r="Y3" s="436" t="n"/>
      <c r="Z3" s="436" t="n"/>
    </row>
    <row r="4">
      <c r="B4" s="511" t="inlineStr">
        <is>
          <t>Interview an individual based on the questions below organized according to SAMM Business Functions and Security Practices.</t>
        </is>
      </c>
      <c r="C4" s="512" t="n"/>
      <c r="D4" s="512" t="n"/>
      <c r="E4" s="512" t="n"/>
      <c r="F4" s="512" t="n"/>
      <c r="G4" s="512" t="n"/>
      <c r="H4" s="512" t="n"/>
      <c r="I4" s="513" t="n"/>
      <c r="J4" s="10" t="n"/>
      <c r="K4" s="436" t="n"/>
      <c r="L4" s="436" t="n"/>
      <c r="M4" s="436" t="n"/>
      <c r="N4" s="436" t="n"/>
      <c r="O4" s="436" t="n"/>
      <c r="P4" s="436" t="n"/>
      <c r="Q4" s="436" t="n"/>
      <c r="R4" s="436" t="n"/>
      <c r="S4" s="436" t="n"/>
      <c r="T4" s="436" t="n"/>
      <c r="U4" s="436" t="n"/>
      <c r="V4" s="436" t="n"/>
      <c r="W4" s="436" t="n"/>
      <c r="X4" s="436" t="n"/>
      <c r="Y4" s="436" t="n"/>
      <c r="Z4" s="436" t="n"/>
    </row>
    <row r="5">
      <c r="B5" s="514" t="inlineStr">
        <is>
          <t>Select the best answer from the multiple choice drop down selections in the answer column.</t>
        </is>
      </c>
      <c r="I5" s="515" t="n"/>
      <c r="J5" s="10" t="n"/>
      <c r="K5" s="436" t="n"/>
      <c r="L5" s="436" t="n"/>
      <c r="M5" s="436" t="n"/>
      <c r="N5" s="436" t="n"/>
      <c r="O5" s="436" t="n"/>
      <c r="P5" s="436" t="n"/>
      <c r="Q5" s="436" t="n"/>
      <c r="R5" s="436" t="n"/>
      <c r="S5" s="436" t="n"/>
      <c r="T5" s="436" t="n"/>
      <c r="U5" s="436" t="n"/>
      <c r="V5" s="436" t="n"/>
      <c r="W5" s="436" t="n"/>
      <c r="X5" s="436" t="n"/>
      <c r="Y5" s="436" t="n"/>
      <c r="Z5" s="436" t="n"/>
    </row>
    <row r="6">
      <c r="B6" s="514" t="inlineStr">
        <is>
          <t>Document additional information such as how and why in the "Interview Notes" column.</t>
        </is>
      </c>
      <c r="I6" s="515" t="n"/>
      <c r="J6" s="10" t="n"/>
      <c r="K6" s="436" t="n"/>
      <c r="L6" s="436" t="n"/>
      <c r="M6" s="436" t="n"/>
      <c r="N6" s="436" t="n"/>
      <c r="O6" s="436" t="n"/>
      <c r="P6" s="436" t="n"/>
      <c r="Q6" s="436" t="n"/>
      <c r="R6" s="436" t="n"/>
      <c r="S6" s="436" t="n"/>
      <c r="T6" s="436" t="n"/>
      <c r="U6" s="436" t="n"/>
      <c r="V6" s="436" t="n"/>
      <c r="W6" s="436" t="n"/>
      <c r="X6" s="436" t="n"/>
      <c r="Y6" s="436" t="n"/>
      <c r="Z6" s="436" t="n"/>
    </row>
    <row r="7">
      <c r="B7" s="514" t="inlineStr">
        <is>
          <t>The formulas in hidden columns F-H will calculate the scores and update the Rating boxes and other worksheets as needed.</t>
        </is>
      </c>
      <c r="I7" s="515" t="n"/>
      <c r="J7" s="10" t="n"/>
      <c r="K7" s="436" t="n"/>
      <c r="L7" s="436" t="n"/>
      <c r="M7" s="436" t="n"/>
      <c r="N7" s="436" t="n"/>
      <c r="O7" s="436" t="n"/>
      <c r="P7" s="436" t="n"/>
      <c r="Q7" s="436" t="n"/>
      <c r="R7" s="436" t="n"/>
      <c r="S7" s="436" t="n"/>
      <c r="T7" s="436" t="n"/>
      <c r="U7" s="436" t="n"/>
      <c r="V7" s="436" t="n"/>
      <c r="W7" s="436" t="n"/>
      <c r="X7" s="436" t="n"/>
      <c r="Y7" s="436" t="n"/>
      <c r="Z7" s="436" t="n"/>
    </row>
    <row r="8" ht="15" customHeight="1" s="330" thickBot="1">
      <c r="B8" s="516" t="inlineStr">
        <is>
          <t>Once the interview is complete, go to the "Scorecard" sheet and follow instructions.</t>
        </is>
      </c>
      <c r="C8" s="517" t="n"/>
      <c r="D8" s="517" t="n"/>
      <c r="E8" s="517" t="n"/>
      <c r="F8" s="517" t="n"/>
      <c r="G8" s="517" t="n"/>
      <c r="H8" s="517" t="n"/>
      <c r="I8" s="518" t="n"/>
      <c r="J8" s="10" t="n"/>
      <c r="K8" s="436" t="n"/>
      <c r="L8" s="436" t="n"/>
      <c r="M8" s="436" t="n"/>
      <c r="N8" s="436" t="n"/>
      <c r="O8" s="436" t="n"/>
      <c r="P8" s="436" t="n"/>
      <c r="Q8" s="436" t="n"/>
      <c r="R8" s="436" t="n"/>
      <c r="S8" s="436" t="n"/>
      <c r="T8" s="436" t="n"/>
      <c r="U8" s="436" t="n"/>
      <c r="V8" s="436" t="n"/>
      <c r="W8" s="436" t="n"/>
      <c r="X8" s="436" t="n"/>
      <c r="Y8" s="436" t="n"/>
      <c r="Z8" s="436" t="n"/>
    </row>
    <row r="9" ht="15" customHeight="1" s="330" thickBot="1">
      <c r="B9" s="436" t="n"/>
      <c r="C9" s="145" t="n"/>
      <c r="D9" s="436" t="n"/>
      <c r="E9" s="20" t="n"/>
      <c r="F9" s="24" t="n"/>
      <c r="G9" s="20" t="n"/>
      <c r="H9" s="113" t="n"/>
      <c r="I9" s="9" t="n"/>
      <c r="J9" s="10" t="n"/>
      <c r="K9" s="436" t="n"/>
      <c r="L9" s="436" t="n"/>
      <c r="M9" s="436" t="n"/>
      <c r="N9" s="436" t="n"/>
      <c r="O9" s="436" t="n"/>
      <c r="P9" s="436" t="n"/>
      <c r="Q9" s="436" t="n"/>
      <c r="R9" s="436" t="n"/>
      <c r="S9" s="436" t="n"/>
      <c r="T9" s="436" t="n"/>
      <c r="U9" s="436" t="n"/>
      <c r="V9" s="436" t="n"/>
      <c r="W9" s="436" t="n"/>
      <c r="X9" s="436" t="n"/>
      <c r="Y9" s="436" t="n"/>
      <c r="Z9" s="436" t="n"/>
    </row>
    <row r="10">
      <c r="B10" s="375" t="inlineStr">
        <is>
          <t>Organization:</t>
        </is>
      </c>
      <c r="C10" s="519" t="n"/>
      <c r="D10" s="14" t="n"/>
      <c r="E10" s="20" t="n"/>
      <c r="F10" s="24" t="n"/>
      <c r="G10" s="20" t="n"/>
      <c r="H10" s="113" t="n"/>
      <c r="I10" s="9" t="n"/>
      <c r="J10" s="10" t="n"/>
      <c r="K10" s="436" t="n"/>
      <c r="L10" s="436" t="n"/>
      <c r="M10" s="436" t="n"/>
      <c r="N10" s="436" t="n"/>
      <c r="O10" s="436" t="n"/>
      <c r="P10" s="436" t="n"/>
      <c r="Q10" s="436" t="n"/>
      <c r="R10" s="436" t="n"/>
      <c r="S10" s="436" t="n"/>
      <c r="T10" s="436" t="n"/>
      <c r="U10" s="436" t="n"/>
      <c r="V10" s="436" t="n"/>
      <c r="W10" s="436" t="n"/>
      <c r="X10" s="436" t="n"/>
      <c r="Y10" s="436" t="n"/>
      <c r="Z10" s="436" t="n"/>
    </row>
    <row r="11">
      <c r="B11" s="367" t="inlineStr">
        <is>
          <t>Team/Application:</t>
        </is>
      </c>
      <c r="C11" s="520" t="n"/>
      <c r="D11" s="15" t="n"/>
      <c r="E11" s="20" t="n"/>
      <c r="F11" s="24" t="n"/>
      <c r="G11" s="20" t="n"/>
      <c r="H11" s="113" t="n"/>
      <c r="I11" s="9" t="n"/>
      <c r="J11" s="10" t="n"/>
      <c r="K11" s="436" t="n"/>
      <c r="L11" s="436" t="n"/>
      <c r="M11" s="436" t="n"/>
      <c r="N11" s="436" t="n"/>
      <c r="O11" s="436" t="n"/>
      <c r="P11" s="436" t="n"/>
      <c r="Q11" s="436" t="n"/>
      <c r="R11" s="436" t="n"/>
      <c r="S11" s="436" t="n"/>
      <c r="T11" s="436" t="n"/>
      <c r="U11" s="436" t="n"/>
      <c r="V11" s="436" t="n"/>
      <c r="W11" s="436" t="n"/>
      <c r="X11" s="436" t="n"/>
      <c r="Y11" s="436" t="n"/>
      <c r="Z11" s="436" t="n"/>
    </row>
    <row r="12">
      <c r="B12" s="367" t="inlineStr">
        <is>
          <t>Interview Date:</t>
        </is>
      </c>
      <c r="C12" s="520" t="n"/>
      <c r="D12" s="16" t="n"/>
      <c r="E12" s="162" t="n"/>
      <c r="F12" s="24" t="n"/>
      <c r="G12" s="20" t="n"/>
      <c r="H12" s="113" t="n"/>
      <c r="I12" s="9" t="n"/>
      <c r="J12" s="10" t="n"/>
      <c r="K12" s="436" t="n"/>
      <c r="L12" s="436" t="n"/>
      <c r="M12" s="436" t="n"/>
      <c r="N12" s="436" t="n"/>
      <c r="O12" s="436" t="n"/>
      <c r="P12" s="436" t="n"/>
      <c r="Q12" s="436" t="n"/>
      <c r="R12" s="436" t="n"/>
      <c r="S12" s="436" t="n"/>
      <c r="T12" s="436" t="n"/>
      <c r="U12" s="436" t="n"/>
      <c r="V12" s="436" t="n"/>
      <c r="W12" s="436" t="n"/>
      <c r="X12" s="436" t="n"/>
      <c r="Y12" s="436" t="n"/>
      <c r="Z12" s="436" t="n"/>
    </row>
    <row r="13">
      <c r="B13" s="367" t="inlineStr">
        <is>
          <t xml:space="preserve">Team Lead: </t>
        </is>
      </c>
      <c r="C13" s="520" t="n"/>
      <c r="D13" s="15" t="n"/>
      <c r="E13" s="20" t="n"/>
      <c r="F13" s="24" t="n"/>
      <c r="G13" s="20" t="n"/>
      <c r="H13" s="113" t="n"/>
      <c r="I13" s="9" t="n"/>
      <c r="J13" s="10" t="n"/>
      <c r="K13" s="436" t="n"/>
      <c r="L13" s="436" t="n"/>
      <c r="M13" s="436" t="n"/>
      <c r="N13" s="436" t="n"/>
      <c r="O13" s="436" t="n"/>
      <c r="P13" s="436" t="n"/>
      <c r="Q13" s="436" t="n"/>
      <c r="R13" s="436" t="n"/>
      <c r="S13" s="436" t="n"/>
      <c r="T13" s="436" t="n"/>
      <c r="U13" s="436" t="n"/>
      <c r="V13" s="436" t="n"/>
      <c r="W13" s="436" t="n"/>
      <c r="X13" s="436" t="n"/>
      <c r="Y13" s="436" t="n"/>
      <c r="Z13" s="436" t="n"/>
    </row>
    <row r="14" ht="24" customHeight="1" s="330" thickBot="1">
      <c r="A14" s="187" t="n"/>
      <c r="B14" s="370" t="inlineStr">
        <is>
          <t>Contributors:</t>
        </is>
      </c>
      <c r="C14" s="521" t="n"/>
      <c r="D14" s="17" t="n"/>
      <c r="E14" s="20" t="n"/>
      <c r="F14" s="24" t="n"/>
      <c r="G14" s="20" t="n"/>
      <c r="H14" s="113" t="n"/>
      <c r="I14" s="9" t="n"/>
      <c r="J14" s="10" t="n"/>
      <c r="K14" s="436" t="n"/>
      <c r="L14" s="436" t="n"/>
      <c r="M14" s="436" t="n"/>
      <c r="N14" s="436" t="n"/>
      <c r="O14" s="436" t="n"/>
      <c r="P14" s="436" t="n"/>
      <c r="Q14" s="436" t="n"/>
      <c r="R14" s="436" t="n"/>
      <c r="S14" s="436" t="n"/>
      <c r="T14" s="436" t="n"/>
      <c r="U14" s="436" t="n"/>
      <c r="V14" s="436" t="n"/>
      <c r="W14" s="436" t="n"/>
      <c r="X14" s="436" t="n"/>
      <c r="Y14" s="436" t="n"/>
      <c r="Z14" s="436" t="n"/>
    </row>
    <row r="15">
      <c r="B15" s="436" t="n"/>
      <c r="C15" s="145" t="n"/>
      <c r="D15" s="436" t="n"/>
      <c r="E15" s="20" t="n"/>
      <c r="F15" s="24" t="n"/>
      <c r="G15" s="20" t="n"/>
      <c r="H15" s="113" t="n"/>
      <c r="I15" s="9" t="n"/>
      <c r="J15" s="10" t="n"/>
      <c r="K15" s="436" t="n"/>
      <c r="L15" s="436" t="n"/>
      <c r="M15" s="436" t="n"/>
      <c r="N15" s="436" t="n"/>
      <c r="O15" s="436" t="n"/>
      <c r="P15" s="436" t="n"/>
      <c r="Q15" s="436" t="n"/>
      <c r="R15" s="436" t="n"/>
      <c r="S15" s="436" t="n"/>
      <c r="T15" s="436" t="n"/>
      <c r="U15" s="436" t="n"/>
      <c r="V15" s="436" t="n"/>
      <c r="W15" s="436" t="n"/>
      <c r="X15" s="436" t="n"/>
      <c r="Y15" s="436" t="n"/>
      <c r="Z15" s="436" t="n"/>
    </row>
    <row r="16" ht="13" customHeight="1" s="330">
      <c r="B16" s="377" t="inlineStr">
        <is>
          <t>Governance</t>
        </is>
      </c>
      <c r="C16" s="522" t="n"/>
      <c r="D16" s="522" t="n"/>
      <c r="E16" s="522" t="n"/>
      <c r="F16" s="522" t="n"/>
      <c r="G16" s="522" t="n"/>
      <c r="H16" s="522" t="n"/>
      <c r="I16" s="522" t="n"/>
      <c r="J16" s="522" t="n"/>
      <c r="K16" s="436" t="n"/>
      <c r="Q16" s="436" t="n"/>
      <c r="R16" s="436" t="n"/>
      <c r="S16" s="436" t="n"/>
      <c r="T16" s="436" t="n"/>
      <c r="U16" s="436" t="n"/>
      <c r="V16" s="436" t="n"/>
      <c r="W16" s="436" t="n"/>
      <c r="X16" s="436" t="n"/>
      <c r="Y16" s="436" t="n"/>
      <c r="Z16" s="436" t="n"/>
    </row>
    <row r="17">
      <c r="B17" s="199" t="inlineStr">
        <is>
          <t>Stream</t>
        </is>
      </c>
      <c r="C17" s="197" t="inlineStr">
        <is>
          <t>Level</t>
        </is>
      </c>
      <c r="D17" s="196" t="inlineStr">
        <is>
          <t>Strategy &amp; Metrics</t>
        </is>
      </c>
      <c r="E17" s="148" t="n"/>
      <c r="F17" s="67" t="inlineStr">
        <is>
          <t>Answer</t>
        </is>
      </c>
      <c r="G17" s="67" t="n"/>
      <c r="H17" s="114" t="n"/>
      <c r="I17" s="68" t="inlineStr">
        <is>
          <t>Interview Notes</t>
        </is>
      </c>
      <c r="J17" s="68" t="inlineStr">
        <is>
          <t>Rating</t>
        </is>
      </c>
      <c r="K17" s="436" t="n"/>
      <c r="Q17" s="436" t="n"/>
      <c r="R17" s="436" t="n"/>
      <c r="S17" s="436" t="n"/>
      <c r="T17" s="436" t="n"/>
      <c r="U17" s="436" t="n"/>
      <c r="V17" s="436" t="n"/>
      <c r="W17" s="436" t="n"/>
      <c r="X17" s="436" t="n"/>
      <c r="Y17" s="436" t="n"/>
      <c r="Z17" s="436" t="n"/>
    </row>
    <row r="18">
      <c r="A18" s="161" t="inlineStr">
        <is>
          <t>G-SM-A-1-1</t>
        </is>
      </c>
      <c r="B18" s="523">
        <f>VLOOKUP(A18,'imp-questions'!A:H,4,FALSE)</f>
        <v/>
      </c>
      <c r="C18" s="200">
        <f>VLOOKUP(A18,'imp-questions'!A:H,5,FALSE)</f>
        <v/>
      </c>
      <c r="D18" s="195">
        <f>VLOOKUP(A18,'imp-questions'!A:H,6,FALSE)</f>
        <v/>
      </c>
      <c r="E18" s="163">
        <f>CHAR(65+VLOOKUP(A18,'imp-questions'!A:H,8,FALSE))</f>
        <v/>
      </c>
      <c r="F18" s="5" t="n"/>
      <c r="G18" s="171">
        <f>IFERROR(VLOOKUP(F18,AnsYTBL,2,FALSE),0)</f>
        <v/>
      </c>
      <c r="H18" s="102">
        <f>IFERROR(AVERAGE(G18,G25),0)</f>
        <v/>
      </c>
      <c r="I18" s="344" t="n"/>
      <c r="J18" s="342">
        <f>SUM(H18,H20,H22)</f>
        <v/>
      </c>
      <c r="K18" s="436" t="n"/>
      <c r="L18" s="131" t="n"/>
      <c r="M18" s="131" t="n"/>
      <c r="N18" s="131" t="n"/>
      <c r="O18" s="131" t="n"/>
      <c r="P18" s="131" t="n"/>
      <c r="Q18" s="436" t="n"/>
      <c r="R18" s="436" t="n"/>
      <c r="S18" s="436" t="n"/>
      <c r="T18" s="436" t="n"/>
      <c r="U18" s="436" t="n"/>
      <c r="V18" s="436" t="n"/>
      <c r="W18" s="436" t="n"/>
      <c r="X18" s="436" t="n"/>
      <c r="Y18" s="436" t="n"/>
      <c r="Z18" s="436" t="n"/>
    </row>
    <row r="19" ht="59" customHeight="1" s="330">
      <c r="B19" s="524" t="n"/>
      <c r="C19" s="144" t="n"/>
      <c r="D19" s="178">
        <f>VLOOKUP(A18,'imp-questions'!A:H,7,FALSE)</f>
        <v/>
      </c>
      <c r="E19" s="168" t="n"/>
      <c r="F19" s="167" t="n"/>
      <c r="G19" s="169" t="n"/>
      <c r="H19" s="170" t="n"/>
      <c r="I19" s="525" t="n"/>
      <c r="J19" s="525" t="n"/>
      <c r="K19" s="436" t="n"/>
      <c r="L19" s="131" t="n"/>
      <c r="M19" s="131" t="n"/>
      <c r="N19" s="131" t="n"/>
      <c r="O19" s="131" t="n"/>
      <c r="P19" s="131" t="n"/>
      <c r="Q19" s="436" t="n"/>
      <c r="R19" s="436" t="n"/>
      <c r="S19" s="436" t="n"/>
      <c r="T19" s="436" t="n"/>
      <c r="U19" s="436" t="n"/>
      <c r="V19" s="436" t="n"/>
      <c r="W19" s="436" t="n"/>
      <c r="X19" s="436" t="n"/>
      <c r="Y19" s="436" t="n"/>
      <c r="Z19" s="436" t="n"/>
    </row>
    <row r="20">
      <c r="A20" s="161" t="inlineStr">
        <is>
          <t>G-SM-A-2-1</t>
        </is>
      </c>
      <c r="B20" s="524" t="n"/>
      <c r="C20" s="200">
        <f>VLOOKUP(A20,'imp-questions'!A:H,5,FALSE)</f>
        <v/>
      </c>
      <c r="D20" s="195">
        <f>VLOOKUP(A20,'imp-questions'!A:H,6,FALSE)</f>
        <v/>
      </c>
      <c r="E20" s="165">
        <f>CHAR(65+VLOOKUP(A20,'imp-questions'!A:H,8,FALSE))</f>
        <v/>
      </c>
      <c r="F20" s="19" t="n"/>
      <c r="G20" s="18">
        <f>IFERROR(VLOOKUP(F20,AnsVTBL,2,FALSE),0)</f>
        <v/>
      </c>
      <c r="H20" s="103">
        <f>IFERROR(AVERAGE(G20,G27),0)</f>
        <v/>
      </c>
      <c r="I20" s="526" t="n"/>
      <c r="J20" s="11" t="n"/>
      <c r="K20" s="436" t="n"/>
      <c r="L20" s="131" t="n"/>
      <c r="M20" s="131" t="n"/>
      <c r="N20" s="131" t="n"/>
      <c r="O20" s="131" t="n"/>
      <c r="P20" s="131" t="n"/>
      <c r="Q20" s="436" t="n"/>
      <c r="R20" s="436" t="n"/>
      <c r="S20" s="436" t="n"/>
      <c r="T20" s="436" t="n"/>
      <c r="U20" s="436" t="n"/>
      <c r="V20" s="436" t="n"/>
      <c r="W20" s="436" t="n"/>
      <c r="X20" s="436" t="n"/>
      <c r="Y20" s="436" t="n"/>
      <c r="Z20" s="436" t="n"/>
    </row>
    <row r="21" ht="72" customHeight="1" s="330">
      <c r="B21" s="524" t="n"/>
      <c r="C21" s="172" t="n"/>
      <c r="D21" s="178">
        <f>VLOOKUP(A20,'imp-questions'!A:H,7,FALSE)</f>
        <v/>
      </c>
      <c r="E21" s="168" t="n"/>
      <c r="F21" s="173" t="n"/>
      <c r="G21" s="169" t="n"/>
      <c r="H21" s="174" t="n"/>
      <c r="I21" s="527" t="n"/>
      <c r="J21" s="11" t="n"/>
      <c r="K21" s="436" t="n"/>
      <c r="L21" s="131" t="n"/>
      <c r="M21" s="131" t="n"/>
      <c r="N21" s="131" t="n"/>
      <c r="O21" s="131" t="n"/>
      <c r="P21" s="131" t="n"/>
      <c r="Q21" s="436" t="n"/>
      <c r="R21" s="436" t="n"/>
      <c r="S21" s="436" t="n"/>
      <c r="T21" s="436" t="n"/>
      <c r="U21" s="436" t="n"/>
      <c r="V21" s="436" t="n"/>
      <c r="W21" s="436" t="n"/>
      <c r="X21" s="436" t="n"/>
      <c r="Y21" s="436" t="n"/>
      <c r="Z21" s="436" t="n"/>
    </row>
    <row r="22">
      <c r="A22" s="161" t="inlineStr">
        <is>
          <t>G-SM-A-3-1</t>
        </is>
      </c>
      <c r="B22" s="524" t="n"/>
      <c r="C22" s="200">
        <f>VLOOKUP(A22,'imp-questions'!A:H,5,FALSE)</f>
        <v/>
      </c>
      <c r="D22" s="195">
        <f>VLOOKUP(A22,'imp-questions'!A:H,6,FALSE)</f>
        <v/>
      </c>
      <c r="E22" s="165">
        <f>CHAR(65+VLOOKUP(A22,'imp-questions'!A:H,8,FALSE))</f>
        <v/>
      </c>
      <c r="F22" s="19" t="n"/>
      <c r="G22" s="18">
        <f>IFERROR(VLOOKUP(F22,AnsNTBL,2,FALSE),0)</f>
        <v/>
      </c>
      <c r="H22" s="103">
        <f>IFERROR(AVERAGE(G22,G29),0)</f>
        <v/>
      </c>
      <c r="I22" s="526" t="n"/>
      <c r="J22" s="11" t="n"/>
      <c r="K22" s="436" t="n"/>
      <c r="L22" s="131" t="n"/>
      <c r="M22" s="131" t="n"/>
      <c r="N22" s="131" t="n"/>
      <c r="O22" s="131" t="n"/>
      <c r="P22" s="131" t="n"/>
      <c r="Q22" s="436" t="n"/>
      <c r="R22" s="436" t="n"/>
      <c r="S22" s="436" t="n"/>
      <c r="T22" s="436" t="n"/>
      <c r="U22" s="436" t="n"/>
      <c r="V22" s="436" t="n"/>
      <c r="W22" s="436" t="n"/>
      <c r="X22" s="436" t="n"/>
      <c r="Y22" s="436" t="n"/>
      <c r="Z22" s="436" t="n"/>
    </row>
    <row r="23" ht="60" customHeight="1" s="330">
      <c r="B23" s="528" t="n"/>
      <c r="C23" s="172" t="n"/>
      <c r="D23" s="178">
        <f>VLOOKUP(A22,'imp-questions'!A:H,7,FALSE)</f>
        <v/>
      </c>
      <c r="E23" s="168" t="n"/>
      <c r="F23" s="173" t="n"/>
      <c r="G23" s="169" t="n"/>
      <c r="H23" s="174" t="n"/>
      <c r="I23" s="527" t="n"/>
      <c r="J23" s="11" t="n"/>
      <c r="K23" s="436" t="n"/>
      <c r="L23" s="131" t="n"/>
      <c r="M23" s="131" t="n"/>
      <c r="N23" s="131" t="n"/>
      <c r="O23" s="131" t="n"/>
      <c r="P23" s="131" t="n"/>
      <c r="Q23" s="436" t="n"/>
      <c r="R23" s="436" t="n"/>
      <c r="S23" s="436" t="n"/>
      <c r="T23" s="436" t="n"/>
      <c r="U23" s="436" t="n"/>
      <c r="V23" s="436" t="n"/>
      <c r="W23" s="436" t="n"/>
      <c r="X23" s="436" t="n"/>
      <c r="Y23" s="436" t="n"/>
      <c r="Z23" s="436" t="n"/>
    </row>
    <row r="24">
      <c r="B24" s="301" t="n"/>
      <c r="C24" s="228" t="n"/>
      <c r="D24" s="228" t="n"/>
      <c r="E24" s="228" t="n"/>
      <c r="F24" s="228" t="n"/>
      <c r="G24" s="228" t="n"/>
      <c r="H24" s="228" t="n"/>
      <c r="I24" s="302" t="n"/>
      <c r="J24" s="11" t="n"/>
      <c r="K24" s="436" t="n"/>
      <c r="L24" s="131" t="n"/>
      <c r="M24" s="131" t="n"/>
      <c r="N24" s="131" t="n"/>
      <c r="O24" s="131" t="n"/>
      <c r="P24" s="131" t="n"/>
      <c r="Q24" s="436" t="n"/>
      <c r="R24" s="436" t="n"/>
      <c r="S24" s="436" t="n"/>
      <c r="T24" s="436" t="n"/>
      <c r="U24" s="436" t="n"/>
      <c r="V24" s="436" t="n"/>
      <c r="W24" s="436" t="n"/>
      <c r="X24" s="436" t="n"/>
      <c r="Y24" s="436" t="n"/>
      <c r="Z24" s="436" t="n"/>
    </row>
    <row r="25" ht="28" customHeight="1" s="330">
      <c r="A25" s="161" t="inlineStr">
        <is>
          <t>G-SM-B-1-1</t>
        </is>
      </c>
      <c r="B25" s="523">
        <f>VLOOKUP(A25,'imp-questions'!A:H,4,FALSE)</f>
        <v/>
      </c>
      <c r="C25" s="200">
        <f>VLOOKUP(A25,'imp-questions'!A:H,5,FALSE)</f>
        <v/>
      </c>
      <c r="D25" s="195">
        <f>VLOOKUP(A25,'imp-questions'!A:H,6,FALSE)</f>
        <v/>
      </c>
      <c r="E25" s="163">
        <f>CHAR(65+VLOOKUP(A25,'imp-questions'!A:H,8,FALSE))</f>
        <v/>
      </c>
      <c r="F25" s="5" t="n"/>
      <c r="G25" s="18">
        <f>IFERROR(VLOOKUP(F25,AnsKTBL,2,FALSE),0)</f>
        <v/>
      </c>
      <c r="H25" s="102" t="n"/>
      <c r="I25" s="344" t="n"/>
      <c r="J25" s="11" t="n"/>
      <c r="K25" s="436" t="n"/>
      <c r="L25" s="131" t="n"/>
      <c r="M25" s="131" t="n"/>
      <c r="N25" s="131" t="n"/>
      <c r="O25" s="131" t="n"/>
      <c r="P25" s="131" t="n"/>
      <c r="Q25" s="436" t="n"/>
      <c r="R25" s="436" t="n"/>
      <c r="S25" s="436" t="n"/>
      <c r="T25" s="436" t="n"/>
      <c r="U25" s="436" t="n"/>
      <c r="V25" s="436" t="n"/>
      <c r="W25" s="436" t="n"/>
      <c r="X25" s="436" t="n"/>
      <c r="Y25" s="436" t="n"/>
      <c r="Z25" s="436" t="n"/>
    </row>
    <row r="26" ht="71" customHeight="1" s="330">
      <c r="B26" s="524" t="n"/>
      <c r="C26" s="144" t="n"/>
      <c r="D26" s="186">
        <f>VLOOKUP(A25,'imp-questions'!A:H,7,FALSE)</f>
        <v/>
      </c>
      <c r="E26" s="164" t="n"/>
      <c r="F26" s="173" t="n"/>
      <c r="G26" s="169" t="n"/>
      <c r="H26" s="174" t="n"/>
      <c r="I26" s="525" t="n"/>
      <c r="J26" s="11" t="n"/>
      <c r="K26" s="436" t="n"/>
      <c r="L26" s="131" t="n"/>
      <c r="M26" s="131" t="n"/>
      <c r="N26" s="131" t="n"/>
      <c r="O26" s="131" t="n"/>
      <c r="P26" s="131" t="n"/>
      <c r="Q26" s="436" t="n"/>
      <c r="R26" s="436" t="n"/>
      <c r="S26" s="436" t="n"/>
      <c r="T26" s="436" t="n"/>
      <c r="U26" s="436" t="n"/>
      <c r="V26" s="436" t="n"/>
      <c r="W26" s="436" t="n"/>
      <c r="X26" s="436" t="n"/>
      <c r="Y26" s="436" t="n"/>
      <c r="Z26" s="436" t="n"/>
    </row>
    <row r="27">
      <c r="A27" s="161" t="inlineStr">
        <is>
          <t>G-SM-B-2-1</t>
        </is>
      </c>
      <c r="B27" s="524" t="n"/>
      <c r="C27" s="200">
        <f>VLOOKUP(A27,'imp-questions'!A:H,5,FALSE)</f>
        <v/>
      </c>
      <c r="D27" s="195">
        <f>VLOOKUP(A27,'imp-questions'!A:H,6,FALSE)</f>
        <v/>
      </c>
      <c r="E27" s="163">
        <f>CHAR(65+VLOOKUP(A27,'imp-questions'!A:H,8,FALSE))</f>
        <v/>
      </c>
      <c r="F27" s="19" t="n"/>
      <c r="G27" s="18">
        <f>IFERROR(VLOOKUP(F27,AnsBTBL,2,FALSE),0)</f>
        <v/>
      </c>
      <c r="H27" s="103" t="n"/>
      <c r="I27" s="344" t="n"/>
      <c r="J27" s="11" t="n"/>
      <c r="K27" s="436" t="n"/>
      <c r="L27" s="131" t="n"/>
      <c r="M27" s="131" t="n"/>
      <c r="N27" s="131" t="n"/>
      <c r="O27" s="131" t="n"/>
      <c r="P27" s="131" t="n"/>
      <c r="Q27" s="436" t="n"/>
      <c r="R27" s="436" t="n"/>
      <c r="S27" s="436" t="n"/>
      <c r="T27" s="436" t="n"/>
      <c r="U27" s="436" t="n"/>
      <c r="V27" s="436" t="n"/>
      <c r="W27" s="436" t="n"/>
      <c r="X27" s="436" t="n"/>
      <c r="Y27" s="436" t="n"/>
      <c r="Z27" s="436" t="n"/>
    </row>
    <row r="28" ht="60" customHeight="1" s="330">
      <c r="B28" s="524" t="n"/>
      <c r="C28" s="172" t="n"/>
      <c r="D28" s="178">
        <f>VLOOKUP(A27,'imp-questions'!A:H,7,FALSE)</f>
        <v/>
      </c>
      <c r="E28" s="168" t="n"/>
      <c r="F28" s="173" t="n"/>
      <c r="G28" s="169" t="n"/>
      <c r="H28" s="174" t="n"/>
      <c r="I28" s="525" t="n"/>
      <c r="J28" s="11" t="n"/>
      <c r="K28" s="436" t="n"/>
      <c r="L28" s="131" t="n"/>
      <c r="M28" s="131" t="n"/>
      <c r="N28" s="131" t="n"/>
      <c r="O28" s="131" t="n"/>
      <c r="P28" s="131" t="n"/>
      <c r="Q28" s="436" t="n"/>
      <c r="R28" s="436" t="n"/>
      <c r="S28" s="436" t="n"/>
      <c r="T28" s="436" t="n"/>
      <c r="U28" s="436" t="n"/>
      <c r="V28" s="436" t="n"/>
      <c r="W28" s="436" t="n"/>
      <c r="X28" s="436" t="n"/>
      <c r="Y28" s="436" t="n"/>
      <c r="Z28" s="436" t="n"/>
    </row>
    <row r="29">
      <c r="A29" s="161" t="inlineStr">
        <is>
          <t>G-SM-B-3-1</t>
        </is>
      </c>
      <c r="B29" s="524" t="n"/>
      <c r="C29" s="200">
        <f>VLOOKUP(A29,'imp-questions'!A:H,5,FALSE)</f>
        <v/>
      </c>
      <c r="D29" s="195">
        <f>VLOOKUP(A29,'imp-questions'!A:H,6,FALSE)</f>
        <v/>
      </c>
      <c r="E29" s="163">
        <f>CHAR(65+VLOOKUP(A29,'imp-questions'!A:H,8,FALSE))</f>
        <v/>
      </c>
      <c r="F29" s="19" t="n"/>
      <c r="G29" s="18">
        <f>IFERROR(VLOOKUP(F29,AnsNTBL,2,FALSE),0)</f>
        <v/>
      </c>
      <c r="H29" s="103" t="n"/>
      <c r="I29" s="344" t="n"/>
      <c r="J29" s="11" t="n"/>
      <c r="K29" s="436" t="n"/>
      <c r="L29" s="131" t="n"/>
      <c r="M29" s="131" t="n"/>
      <c r="N29" s="131" t="n"/>
      <c r="O29" s="131" t="n"/>
      <c r="P29" s="131" t="n"/>
      <c r="Q29" s="436" t="n"/>
      <c r="R29" s="436" t="n"/>
      <c r="S29" s="436" t="n"/>
      <c r="T29" s="436" t="n"/>
      <c r="U29" s="436" t="n"/>
      <c r="V29" s="436" t="n"/>
      <c r="W29" s="436" t="n"/>
      <c r="X29" s="436" t="n"/>
      <c r="Y29" s="436" t="n"/>
      <c r="Z29" s="436" t="n"/>
    </row>
    <row r="30" ht="38" customHeight="1" s="330">
      <c r="B30" s="528" t="n"/>
      <c r="C30" s="172" t="n"/>
      <c r="D30" s="178">
        <f>VLOOKUP(A29,'imp-questions'!A:H,7,FALSE)</f>
        <v/>
      </c>
      <c r="E30" s="168" t="n"/>
      <c r="F30" s="173" t="n"/>
      <c r="G30" s="169" t="n"/>
      <c r="H30" s="174" t="n"/>
      <c r="I30" s="525" t="n"/>
      <c r="J30" s="11" t="n"/>
      <c r="K30" s="436" t="n"/>
      <c r="L30" s="131" t="n"/>
      <c r="M30" s="131" t="n"/>
      <c r="N30" s="131" t="n"/>
      <c r="O30" s="131" t="n"/>
      <c r="P30" s="131" t="n"/>
      <c r="Q30" s="436" t="n"/>
      <c r="R30" s="436" t="n"/>
      <c r="S30" s="436" t="n"/>
      <c r="T30" s="436" t="n"/>
      <c r="U30" s="436" t="n"/>
      <c r="V30" s="436" t="n"/>
      <c r="W30" s="436" t="n"/>
      <c r="X30" s="436" t="n"/>
      <c r="Y30" s="436" t="n"/>
      <c r="Z30" s="436" t="n"/>
    </row>
    <row r="31">
      <c r="B31" s="69" t="inlineStr">
        <is>
          <t>Policy &amp; Compliance</t>
        </is>
      </c>
      <c r="C31" s="522" t="n"/>
      <c r="D31" s="529" t="n"/>
      <c r="E31" s="356" t="n"/>
      <c r="F31" s="69" t="inlineStr">
        <is>
          <t>Answer</t>
        </is>
      </c>
      <c r="G31" s="69" t="n"/>
      <c r="H31" s="117" t="n"/>
      <c r="I31" s="68" t="inlineStr">
        <is>
          <t>Interview Notes</t>
        </is>
      </c>
      <c r="J31" s="68" t="inlineStr">
        <is>
          <t>Rating</t>
        </is>
      </c>
      <c r="K31" s="436" t="n"/>
      <c r="L31" s="131" t="n"/>
      <c r="M31" s="131" t="n"/>
      <c r="N31" s="131" t="n"/>
      <c r="O31" s="131" t="n"/>
      <c r="P31" s="131" t="n"/>
      <c r="Q31" s="436" t="n"/>
      <c r="R31" s="436" t="n"/>
      <c r="S31" s="436" t="n"/>
      <c r="T31" s="436" t="n"/>
      <c r="U31" s="436" t="n"/>
      <c r="V31" s="436" t="n"/>
      <c r="W31" s="436" t="n"/>
      <c r="X31" s="436" t="n"/>
      <c r="Y31" s="436" t="n"/>
      <c r="Z31" s="436" t="n"/>
    </row>
    <row r="32">
      <c r="A32" s="161" t="inlineStr">
        <is>
          <t>G-PC-A-1-1</t>
        </is>
      </c>
      <c r="B32" s="523">
        <f>VLOOKUP(A32,'imp-questions'!A:H,4,FALSE)</f>
        <v/>
      </c>
      <c r="C32" s="200">
        <f>VLOOKUP(A32,'imp-questions'!A:H,5,FALSE)</f>
        <v/>
      </c>
      <c r="D32" s="195">
        <f>VLOOKUP(A32,'imp-questions'!A:H,6,FALSE)</f>
        <v/>
      </c>
      <c r="E32" s="163">
        <f>CHAR(65+VLOOKUP(A32,'imp-questions'!A:H,8,FALSE))</f>
        <v/>
      </c>
      <c r="F32" s="5" t="n"/>
      <c r="G32" s="18">
        <f>IFERROR(VLOOKUP(F32,AnsFTBL,2,FALSE),0)</f>
        <v/>
      </c>
      <c r="H32" s="102">
        <f>IFERROR(AVERAGE(G32,G39),0)</f>
        <v/>
      </c>
      <c r="I32" s="344" t="n"/>
      <c r="J32" s="342">
        <f>SUM(H32,H34,H36)</f>
        <v/>
      </c>
      <c r="K32" s="436" t="n"/>
      <c r="L32" s="131" t="n"/>
      <c r="M32" s="131" t="n"/>
      <c r="N32" s="131" t="n"/>
      <c r="O32" s="131" t="n"/>
      <c r="P32" s="131" t="n"/>
      <c r="Q32" s="436" t="n"/>
      <c r="R32" s="436" t="n"/>
      <c r="S32" s="436" t="n"/>
      <c r="T32" s="436" t="n"/>
      <c r="U32" s="436" t="n"/>
      <c r="V32" s="436" t="n"/>
      <c r="W32" s="436" t="n"/>
      <c r="X32" s="436" t="n"/>
      <c r="Y32" s="436" t="n"/>
      <c r="Z32" s="436" t="n"/>
    </row>
    <row r="33" ht="36" customHeight="1" s="330">
      <c r="B33" s="524" t="n"/>
      <c r="C33" s="144" t="n"/>
      <c r="D33" s="186">
        <f>VLOOKUP(A32,'imp-questions'!A:H,7,FALSE)</f>
        <v/>
      </c>
      <c r="E33" s="164" t="n"/>
      <c r="F33" s="173" t="n"/>
      <c r="G33" s="169" t="n"/>
      <c r="H33" s="170" t="n"/>
      <c r="I33" s="525" t="n"/>
      <c r="J33" s="525" t="n"/>
      <c r="K33" s="436" t="n"/>
      <c r="L33" s="131" t="n"/>
      <c r="M33" s="131" t="n"/>
      <c r="N33" s="131" t="n"/>
      <c r="O33" s="131" t="n"/>
      <c r="P33" s="131" t="n"/>
      <c r="Q33" s="436" t="n"/>
      <c r="R33" s="436" t="n"/>
      <c r="S33" s="436" t="n"/>
      <c r="T33" s="436" t="n"/>
      <c r="U33" s="436" t="n"/>
      <c r="V33" s="436" t="n"/>
      <c r="W33" s="436" t="n"/>
      <c r="X33" s="436" t="n"/>
      <c r="Y33" s="436" t="n"/>
      <c r="Z33" s="436" t="n"/>
    </row>
    <row r="34">
      <c r="A34" s="161" t="inlineStr">
        <is>
          <t>G-PC-A-2-1</t>
        </is>
      </c>
      <c r="B34" s="524" t="n"/>
      <c r="C34" s="200">
        <f>VLOOKUP(A34,'imp-questions'!A:H,5,FALSE)</f>
        <v/>
      </c>
      <c r="D34" s="195">
        <f>VLOOKUP(A34,'imp-questions'!A:H,6,FALSE)</f>
        <v/>
      </c>
      <c r="E34" s="163">
        <f>CHAR(65+VLOOKUP(A34,'imp-questions'!A:H,8,FALSE))</f>
        <v/>
      </c>
      <c r="F34" s="5" t="n"/>
      <c r="G34" s="18">
        <f>IFERROR(VLOOKUP(F34,AnsATBL,2,FALSE),0)</f>
        <v/>
      </c>
      <c r="H34" s="103">
        <f>IFERROR(AVERAGE(G34,G41),0)</f>
        <v/>
      </c>
      <c r="I34" s="526" t="n"/>
      <c r="J34" s="11" t="n"/>
      <c r="K34" s="436" t="n"/>
      <c r="L34" s="131" t="n"/>
      <c r="M34" s="131" t="n"/>
      <c r="N34" s="131" t="n"/>
      <c r="O34" s="131" t="n"/>
      <c r="P34" s="131" t="n"/>
      <c r="Q34" s="436" t="n"/>
      <c r="R34" s="436" t="n"/>
      <c r="S34" s="436" t="n"/>
      <c r="T34" s="436" t="n"/>
      <c r="U34" s="436" t="n"/>
      <c r="V34" s="436" t="n"/>
      <c r="W34" s="436" t="n"/>
      <c r="X34" s="436" t="n"/>
      <c r="Y34" s="436" t="n"/>
      <c r="Z34" s="436" t="n"/>
    </row>
    <row r="35" ht="43" customHeight="1" s="330">
      <c r="B35" s="524" t="n"/>
      <c r="C35" s="144" t="n"/>
      <c r="D35" s="186">
        <f>VLOOKUP(A34,'imp-questions'!A:H,7,FALSE)</f>
        <v/>
      </c>
      <c r="E35" s="164" t="n"/>
      <c r="F35" s="173" t="n"/>
      <c r="G35" s="169" t="n"/>
      <c r="H35" s="174" t="n"/>
      <c r="I35" s="527" t="n"/>
      <c r="J35" s="11" t="n"/>
      <c r="K35" s="436" t="n"/>
      <c r="L35" s="131" t="n"/>
      <c r="M35" s="131" t="n"/>
      <c r="N35" s="131" t="n"/>
      <c r="O35" s="131" t="n"/>
      <c r="P35" s="131" t="n"/>
      <c r="Q35" s="436" t="n"/>
      <c r="R35" s="436" t="n"/>
      <c r="S35" s="436" t="n"/>
      <c r="T35" s="436" t="n"/>
      <c r="U35" s="436" t="n"/>
      <c r="V35" s="436" t="n"/>
      <c r="W35" s="436" t="n"/>
      <c r="X35" s="436" t="n"/>
      <c r="Y35" s="436" t="n"/>
      <c r="Z35" s="436" t="n"/>
    </row>
    <row r="36">
      <c r="A36" s="161" t="inlineStr">
        <is>
          <t>G-PC-A-3-1</t>
        </is>
      </c>
      <c r="B36" s="524" t="n"/>
      <c r="C36" s="200">
        <f>VLOOKUP(A36,'imp-questions'!A:H,5,FALSE)</f>
        <v/>
      </c>
      <c r="D36" s="195">
        <f>VLOOKUP(A36,'imp-questions'!A:H,6,FALSE)</f>
        <v/>
      </c>
      <c r="E36" s="163">
        <f>CHAR(65+VLOOKUP(A36,'imp-questions'!A:H,8,FALSE))</f>
        <v/>
      </c>
      <c r="F36" s="5" t="n"/>
      <c r="G36" s="18">
        <f>IFERROR(VLOOKUP(F36,AnsETBL,2,FALSE),0)</f>
        <v/>
      </c>
      <c r="H36" s="103">
        <f>IFERROR(AVERAGE(G36,G43),0)</f>
        <v/>
      </c>
      <c r="I36" s="526" t="n"/>
      <c r="J36" s="11" t="n"/>
      <c r="K36" s="436" t="n"/>
      <c r="L36" s="131" t="n"/>
      <c r="M36" s="131" t="n"/>
      <c r="N36" s="131" t="n"/>
      <c r="O36" s="131" t="n"/>
      <c r="P36" s="131" t="n"/>
      <c r="Q36" s="436" t="n"/>
      <c r="R36" s="436" t="n"/>
      <c r="S36" s="436" t="n"/>
      <c r="T36" s="436" t="n"/>
      <c r="U36" s="436" t="n"/>
      <c r="V36" s="436" t="n"/>
      <c r="W36" s="436" t="n"/>
      <c r="X36" s="436" t="n"/>
      <c r="Y36" s="436" t="n"/>
      <c r="Z36" s="436" t="n"/>
    </row>
    <row r="37" ht="47" customHeight="1" s="330">
      <c r="B37" s="528" t="n"/>
      <c r="C37" s="144" t="n"/>
      <c r="D37" s="186">
        <f>VLOOKUP(A36,'imp-questions'!A:H,7,FALSE)</f>
        <v/>
      </c>
      <c r="E37" s="164" t="n"/>
      <c r="F37" s="173" t="n"/>
      <c r="G37" s="169" t="n"/>
      <c r="H37" s="174" t="n"/>
      <c r="I37" s="527" t="n"/>
      <c r="J37" s="11" t="n"/>
      <c r="K37" s="436" t="n"/>
      <c r="L37" s="131" t="n"/>
      <c r="M37" s="131" t="n"/>
      <c r="N37" s="131" t="n"/>
      <c r="O37" s="131" t="n"/>
      <c r="P37" s="131" t="n"/>
      <c r="Q37" s="436" t="n"/>
      <c r="R37" s="436" t="n"/>
      <c r="S37" s="436" t="n"/>
      <c r="T37" s="436" t="n"/>
      <c r="U37" s="436" t="n"/>
      <c r="V37" s="436" t="n"/>
      <c r="W37" s="436" t="n"/>
      <c r="X37" s="436" t="n"/>
      <c r="Y37" s="436" t="n"/>
      <c r="Z37" s="436" t="n"/>
    </row>
    <row r="38">
      <c r="B38" s="303" t="n"/>
      <c r="C38" s="233" t="n"/>
      <c r="D38" s="233" t="n"/>
      <c r="E38" s="233" t="n"/>
      <c r="F38" s="233" t="n"/>
      <c r="G38" s="233" t="n"/>
      <c r="H38" s="233" t="n"/>
      <c r="I38" s="304" t="n"/>
      <c r="J38" s="10" t="n"/>
      <c r="K38" s="436" t="n"/>
      <c r="L38" s="131" t="n"/>
      <c r="M38" s="131" t="n"/>
      <c r="N38" s="131" t="n"/>
      <c r="O38" s="131" t="n"/>
      <c r="P38" s="131" t="n"/>
      <c r="Q38" s="436" t="n"/>
      <c r="R38" s="436" t="n"/>
      <c r="S38" s="436" t="n"/>
      <c r="T38" s="436" t="n"/>
      <c r="U38" s="436" t="n"/>
      <c r="V38" s="436" t="n"/>
      <c r="W38" s="436" t="n"/>
      <c r="X38" s="436" t="n"/>
      <c r="Y38" s="436" t="n"/>
      <c r="Z38" s="436" t="n"/>
    </row>
    <row r="39">
      <c r="A39" s="161" t="inlineStr">
        <is>
          <t>G-PC-B-1-1</t>
        </is>
      </c>
      <c r="B39" s="523">
        <f>VLOOKUP(A39,'imp-questions'!A:H,4,FALSE)</f>
        <v/>
      </c>
      <c r="C39" s="200">
        <f>VLOOKUP(A39,'imp-questions'!A:H,5,FALSE)</f>
        <v/>
      </c>
      <c r="D39" s="195">
        <f>VLOOKUP(A39,'imp-questions'!A:H,6,FALSE)</f>
        <v/>
      </c>
      <c r="E39" s="163">
        <f>CHAR(65+VLOOKUP(A39,'imp-questions'!A:H,8,FALSE))</f>
        <v/>
      </c>
      <c r="F39" s="191" t="n"/>
      <c r="G39" s="18">
        <f>IFERROR(VLOOKUP(F39,AnsFTBL,2,FALSE),0)</f>
        <v/>
      </c>
      <c r="H39" s="190" t="n"/>
      <c r="I39" s="530" t="n"/>
      <c r="J39" s="11" t="n"/>
      <c r="K39" s="436" t="n"/>
      <c r="L39" s="131" t="n"/>
      <c r="M39" s="131" t="n"/>
      <c r="N39" s="131" t="n"/>
      <c r="O39" s="131" t="n"/>
      <c r="P39" s="131" t="n"/>
      <c r="Q39" s="436" t="n"/>
      <c r="R39" s="436" t="n"/>
      <c r="S39" s="436" t="n"/>
      <c r="T39" s="436" t="n"/>
      <c r="U39" s="436" t="n"/>
      <c r="V39" s="436" t="n"/>
      <c r="W39" s="436" t="n"/>
      <c r="X39" s="436" t="n"/>
      <c r="Y39" s="436" t="n"/>
      <c r="Z39" s="436" t="n"/>
    </row>
    <row r="40" ht="37" customHeight="1" s="330">
      <c r="B40" s="524" t="n"/>
      <c r="C40" s="144" t="n"/>
      <c r="D40" s="186">
        <f>VLOOKUP(A39,'imp-questions'!A:H,7,FALSE)</f>
        <v/>
      </c>
      <c r="E40" s="168" t="n"/>
      <c r="F40" s="26" t="n"/>
      <c r="G40" s="22" t="n"/>
      <c r="H40" s="115" t="n"/>
      <c r="I40" s="531" t="n"/>
      <c r="J40" s="11" t="n"/>
      <c r="K40" s="436" t="n"/>
      <c r="L40" s="131" t="n"/>
      <c r="M40" s="131" t="n"/>
      <c r="N40" s="131" t="n"/>
      <c r="O40" s="131" t="n"/>
      <c r="P40" s="131" t="n"/>
      <c r="Q40" s="436" t="n"/>
      <c r="R40" s="436" t="n"/>
      <c r="S40" s="436" t="n"/>
      <c r="T40" s="436" t="n"/>
      <c r="U40" s="436" t="n"/>
      <c r="V40" s="436" t="n"/>
      <c r="W40" s="436" t="n"/>
      <c r="X40" s="436" t="n"/>
      <c r="Y40" s="436" t="n"/>
      <c r="Z40" s="436" t="n"/>
    </row>
    <row r="41" ht="28" customHeight="1" s="330">
      <c r="A41" s="161" t="inlineStr">
        <is>
          <t>G-PC-B-2-1</t>
        </is>
      </c>
      <c r="B41" s="524" t="n"/>
      <c r="C41" s="200">
        <f>VLOOKUP(A41,'imp-questions'!A:H,5,FALSE)</f>
        <v/>
      </c>
      <c r="D41" s="195">
        <f>VLOOKUP(A41,'imp-questions'!A:H,6,FALSE)</f>
        <v/>
      </c>
      <c r="E41" s="163">
        <f>CHAR(65+VLOOKUP(A41,'imp-questions'!A:H,8,FALSE))</f>
        <v/>
      </c>
      <c r="F41" s="191" t="n"/>
      <c r="G41" s="18">
        <f>IFERROR(VLOOKUP(F41,AnsDTBL,2,FALSE),0)</f>
        <v/>
      </c>
      <c r="H41" s="190" t="n"/>
      <c r="I41" s="532" t="n"/>
      <c r="J41" s="11" t="n"/>
      <c r="K41" s="436" t="n"/>
      <c r="L41" s="131" t="n"/>
      <c r="M41" s="131" t="n"/>
      <c r="N41" s="131" t="n"/>
      <c r="O41" s="131" t="n"/>
      <c r="P41" s="131" t="n"/>
      <c r="Q41" s="436" t="n"/>
      <c r="R41" s="436" t="n"/>
      <c r="S41" s="436" t="n"/>
      <c r="T41" s="436" t="n"/>
      <c r="U41" s="436" t="n"/>
      <c r="V41" s="436" t="n"/>
      <c r="W41" s="436" t="n"/>
      <c r="X41" s="436" t="n"/>
      <c r="Y41" s="436" t="n"/>
      <c r="Z41" s="436" t="n"/>
    </row>
    <row r="42" ht="38" customHeight="1" s="330">
      <c r="B42" s="524" t="n"/>
      <c r="C42" s="144" t="n"/>
      <c r="D42" s="186">
        <f>VLOOKUP(A41,'imp-questions'!A:H,7,FALSE)</f>
        <v/>
      </c>
      <c r="E42" s="168" t="n"/>
      <c r="F42" s="26" t="n"/>
      <c r="G42" s="22" t="n"/>
      <c r="H42" s="115" t="n"/>
      <c r="I42" s="531" t="n"/>
      <c r="J42" s="11" t="n"/>
      <c r="K42" s="436" t="n"/>
      <c r="L42" s="131" t="n"/>
      <c r="M42" s="131" t="n"/>
      <c r="N42" s="131" t="n"/>
      <c r="O42" s="131" t="n"/>
      <c r="P42" s="131" t="n"/>
      <c r="Q42" s="436" t="n"/>
      <c r="R42" s="436" t="n"/>
      <c r="S42" s="436" t="n"/>
      <c r="T42" s="436" t="n"/>
      <c r="U42" s="436" t="n"/>
      <c r="V42" s="436" t="n"/>
      <c r="W42" s="436" t="n"/>
      <c r="X42" s="436" t="n"/>
      <c r="Y42" s="436" t="n"/>
      <c r="Z42" s="436" t="n"/>
    </row>
    <row r="43" ht="28" customHeight="1" s="330">
      <c r="A43" s="161" t="inlineStr">
        <is>
          <t>G-PC-B-3-1</t>
        </is>
      </c>
      <c r="B43" s="524" t="n"/>
      <c r="C43" s="200">
        <f>VLOOKUP(A43,'imp-questions'!A:H,5,FALSE)</f>
        <v/>
      </c>
      <c r="D43" s="195">
        <f>VLOOKUP(A43,'imp-questions'!A:H,6,FALSE)</f>
        <v/>
      </c>
      <c r="E43" s="163">
        <f>CHAR(65+VLOOKUP(A43,'imp-questions'!A:H,8,FALSE))</f>
        <v/>
      </c>
      <c r="F43" s="191" t="n"/>
      <c r="G43" s="18">
        <f>IFERROR(VLOOKUP(F43,AnsETBL,2,FALSE),0)</f>
        <v/>
      </c>
      <c r="H43" s="190" t="n"/>
      <c r="I43" s="532" t="n"/>
      <c r="J43" s="11" t="n"/>
      <c r="K43" s="436" t="n"/>
      <c r="L43" s="131" t="n"/>
      <c r="M43" s="131" t="n"/>
      <c r="N43" s="131" t="n"/>
      <c r="O43" s="131" t="n"/>
      <c r="P43" s="131" t="n"/>
      <c r="Q43" s="436" t="n"/>
      <c r="R43" s="436" t="n"/>
      <c r="S43" s="436" t="n"/>
      <c r="T43" s="436" t="n"/>
      <c r="U43" s="436" t="n"/>
      <c r="V43" s="436" t="n"/>
      <c r="W43" s="436" t="n"/>
      <c r="X43" s="436" t="n"/>
      <c r="Y43" s="436" t="n"/>
      <c r="Z43" s="436" t="n"/>
    </row>
    <row r="44" ht="45" customHeight="1" s="330">
      <c r="B44" s="528" t="n"/>
      <c r="C44" s="144" t="n"/>
      <c r="D44" s="178">
        <f>VLOOKUP(A43,'imp-questions'!A:H,7,FALSE)</f>
        <v/>
      </c>
      <c r="E44" s="168" t="n"/>
      <c r="F44" s="26" t="n"/>
      <c r="G44" s="22" t="n"/>
      <c r="H44" s="115" t="n"/>
      <c r="I44" s="531" t="n"/>
      <c r="J44" s="11" t="n"/>
      <c r="K44" s="436" t="n"/>
      <c r="L44" s="131" t="n"/>
      <c r="M44" s="131" t="n"/>
      <c r="N44" s="131" t="n"/>
      <c r="O44" s="131" t="n"/>
      <c r="P44" s="131" t="n"/>
      <c r="Q44" s="436" t="n"/>
      <c r="R44" s="436" t="n"/>
      <c r="S44" s="436" t="n"/>
      <c r="T44" s="436" t="n"/>
      <c r="U44" s="436" t="n"/>
      <c r="V44" s="436" t="n"/>
      <c r="W44" s="436" t="n"/>
      <c r="X44" s="436" t="n"/>
      <c r="Y44" s="436" t="n"/>
      <c r="Z44" s="436" t="n"/>
    </row>
    <row r="45">
      <c r="B45" s="69" t="inlineStr">
        <is>
          <t>Education &amp; Guidance</t>
        </is>
      </c>
      <c r="C45" s="522" t="n"/>
      <c r="D45" s="529" t="n"/>
      <c r="E45" s="356" t="n"/>
      <c r="F45" s="69" t="inlineStr">
        <is>
          <t>Answer</t>
        </is>
      </c>
      <c r="G45" s="69" t="n"/>
      <c r="H45" s="117" t="n"/>
      <c r="I45" s="68" t="inlineStr">
        <is>
          <t>Interview Notes</t>
        </is>
      </c>
      <c r="J45" s="68" t="inlineStr">
        <is>
          <t>Rating</t>
        </is>
      </c>
      <c r="K45" s="436" t="n"/>
      <c r="L45" s="131" t="n"/>
      <c r="M45" s="131" t="n"/>
      <c r="N45" s="131" t="n"/>
      <c r="O45" s="131" t="n"/>
      <c r="P45" s="131" t="n"/>
      <c r="Q45" s="436" t="n"/>
      <c r="R45" s="436" t="n"/>
      <c r="S45" s="436" t="n"/>
      <c r="T45" s="436" t="n"/>
      <c r="U45" s="436" t="n"/>
      <c r="V45" s="436" t="n"/>
      <c r="W45" s="436" t="n"/>
      <c r="X45" s="436" t="n"/>
      <c r="Y45" s="436" t="n"/>
      <c r="Z45" s="436" t="n"/>
    </row>
    <row r="46">
      <c r="A46" t="inlineStr">
        <is>
          <t>G-EG-A-1-1</t>
        </is>
      </c>
      <c r="B46" s="523">
        <f>VLOOKUP(A46,'imp-questions'!A:H,4,FALSE)</f>
        <v/>
      </c>
      <c r="C46" s="200">
        <f>VLOOKUP(A46,'imp-questions'!A:H,5,FALSE)</f>
        <v/>
      </c>
      <c r="D46" s="195">
        <f>VLOOKUP(A46,'imp-questions'!A:H,6,FALSE)</f>
        <v/>
      </c>
      <c r="E46" s="163">
        <f>CHAR(65+VLOOKUP(A46,'imp-questions'!A:H,8,FALSE))</f>
        <v/>
      </c>
      <c r="F46" s="5" t="n"/>
      <c r="G46" s="18">
        <f>IFERROR(VLOOKUP(F46,AnsCTBL,2,FALSE),0)</f>
        <v/>
      </c>
      <c r="H46" s="204">
        <f>IFERROR(AVERAGE(G46,G53),0)</f>
        <v/>
      </c>
      <c r="I46" s="533" t="n"/>
      <c r="J46" s="408">
        <f>SUM(H46,H48,H50)</f>
        <v/>
      </c>
      <c r="K46" s="436" t="n"/>
      <c r="L46" s="131" t="n"/>
      <c r="M46" s="131" t="n"/>
      <c r="N46" s="131" t="n"/>
      <c r="O46" s="131" t="n"/>
      <c r="P46" s="131" t="n"/>
      <c r="Q46" s="436" t="n"/>
      <c r="R46" s="436" t="n"/>
      <c r="S46" s="436" t="n"/>
      <c r="T46" s="436" t="n"/>
      <c r="U46" s="436" t="n"/>
      <c r="V46" s="436" t="n"/>
      <c r="W46" s="436" t="n"/>
      <c r="X46" s="436" t="n"/>
      <c r="Y46" s="436" t="n"/>
      <c r="Z46" s="436" t="n"/>
    </row>
    <row r="47" ht="84" customHeight="1" s="330">
      <c r="B47" s="524" t="n"/>
      <c r="C47" s="144" t="n"/>
      <c r="D47" s="186">
        <f>VLOOKUP(A46,'imp-questions'!A:H,7,FALSE)</f>
        <v/>
      </c>
      <c r="E47" s="168" t="n"/>
      <c r="F47" s="173" t="n"/>
      <c r="G47" s="169" t="n"/>
      <c r="H47" s="205" t="n"/>
      <c r="I47" s="534" t="n"/>
      <c r="J47" s="535" t="n"/>
      <c r="K47" s="436" t="n"/>
      <c r="L47" s="131" t="n"/>
      <c r="M47" s="131" t="n"/>
      <c r="N47" s="131" t="n"/>
      <c r="O47" s="131" t="n"/>
      <c r="P47" s="131" t="n"/>
      <c r="Q47" s="436" t="n"/>
      <c r="R47" s="436" t="n"/>
      <c r="S47" s="436" t="n"/>
      <c r="T47" s="436" t="n"/>
      <c r="U47" s="436" t="n"/>
      <c r="V47" s="436" t="n"/>
      <c r="W47" s="436" t="n"/>
      <c r="X47" s="436" t="n"/>
      <c r="Y47" s="436" t="n"/>
      <c r="Z47" s="436" t="n"/>
    </row>
    <row r="48">
      <c r="A48" t="inlineStr">
        <is>
          <t>G-EG-A-2-1</t>
        </is>
      </c>
      <c r="B48" s="524" t="n"/>
      <c r="C48" s="200">
        <f>VLOOKUP(A48,'imp-questions'!A:H,5,FALSE)</f>
        <v/>
      </c>
      <c r="D48" s="195">
        <f>VLOOKUP(A48,'imp-questions'!A:H,6,FALSE)</f>
        <v/>
      </c>
      <c r="E48" s="165">
        <f>CHAR(65+VLOOKUP(A48,'imp-questions'!A:H,8,FALSE))</f>
        <v/>
      </c>
      <c r="F48" s="19" t="n"/>
      <c r="G48" s="18">
        <f>IFERROR(VLOOKUP(F48,AnsITBL,2,FALSE),0)</f>
        <v/>
      </c>
      <c r="H48" s="206">
        <f>IFERROR(AVERAGE(G48,G55),0)</f>
        <v/>
      </c>
      <c r="I48" s="536" t="n"/>
      <c r="J48" s="207" t="n"/>
      <c r="K48" s="436" t="n"/>
      <c r="L48" s="131" t="n"/>
      <c r="M48" s="131" t="n"/>
      <c r="N48" s="131" t="n"/>
      <c r="O48" s="131" t="n"/>
      <c r="P48" s="131" t="n"/>
      <c r="Q48" s="436" t="n"/>
      <c r="R48" s="436" t="n"/>
      <c r="S48" s="436" t="n"/>
      <c r="T48" s="436" t="n"/>
      <c r="U48" s="436" t="n"/>
      <c r="V48" s="436" t="n"/>
      <c r="W48" s="436" t="n"/>
      <c r="X48" s="436" t="n"/>
      <c r="Y48" s="436" t="n"/>
      <c r="Z48" s="436" t="n"/>
    </row>
    <row r="49" ht="73" customHeight="1" s="330">
      <c r="B49" s="524" t="n"/>
      <c r="C49" s="144" t="n"/>
      <c r="D49" s="186">
        <f>VLOOKUP(A48,'imp-questions'!A:H,7,FALSE)</f>
        <v/>
      </c>
      <c r="E49" s="168" t="n"/>
      <c r="F49" s="173" t="n"/>
      <c r="G49" s="169" t="n"/>
      <c r="H49" s="208" t="n"/>
      <c r="I49" s="537" t="n"/>
      <c r="J49" s="207" t="n"/>
      <c r="K49" s="436" t="n"/>
      <c r="L49" s="131" t="n"/>
      <c r="M49" s="131" t="n"/>
      <c r="N49" s="131" t="n"/>
      <c r="O49" s="131" t="n"/>
      <c r="P49" s="131" t="n"/>
      <c r="Q49" s="436" t="n"/>
      <c r="R49" s="436" t="n"/>
      <c r="S49" s="436" t="n"/>
      <c r="T49" s="436" t="n"/>
      <c r="U49" s="436" t="n"/>
      <c r="V49" s="436" t="n"/>
      <c r="W49" s="436" t="n"/>
      <c r="X49" s="436" t="n"/>
      <c r="Y49" s="436" t="n"/>
      <c r="Z49" s="436" t="n"/>
    </row>
    <row r="50">
      <c r="A50" t="inlineStr">
        <is>
          <t>G-EG-A-3-1</t>
        </is>
      </c>
      <c r="B50" s="524" t="n"/>
      <c r="C50" s="200">
        <f>VLOOKUP(A50,'imp-questions'!A:H,5,FALSE)</f>
        <v/>
      </c>
      <c r="D50" s="195">
        <f>VLOOKUP(A50,'imp-questions'!A:H,6,FALSE)</f>
        <v/>
      </c>
      <c r="E50" s="165">
        <f>CHAR(65+VLOOKUP(A50,'imp-questions'!A:H,8,FALSE))</f>
        <v/>
      </c>
      <c r="F50" s="19" t="n"/>
      <c r="G50" s="18">
        <f>IFERROR(VLOOKUP(F50,AnsITBL,2,FALSE),0)</f>
        <v/>
      </c>
      <c r="H50" s="206">
        <f>IFERROR(AVERAGE(G50,G57),0)</f>
        <v/>
      </c>
      <c r="I50" s="538" t="n"/>
      <c r="J50" s="207" t="n"/>
      <c r="K50" s="436" t="n"/>
      <c r="L50" s="131" t="n"/>
      <c r="M50" s="131" t="n"/>
      <c r="N50" s="131" t="n"/>
      <c r="O50" s="131" t="n"/>
      <c r="P50" s="131" t="n"/>
      <c r="Q50" s="436" t="n"/>
      <c r="R50" s="436" t="n"/>
      <c r="S50" s="436" t="n"/>
      <c r="T50" s="436" t="n"/>
      <c r="U50" s="436" t="n"/>
      <c r="V50" s="436" t="n"/>
      <c r="W50" s="436" t="n"/>
      <c r="X50" s="436" t="n"/>
      <c r="Y50" s="436" t="n"/>
      <c r="Z50" s="436" t="n"/>
    </row>
    <row r="51" ht="47" customHeight="1" s="330">
      <c r="B51" s="528" t="n"/>
      <c r="C51" s="172" t="n"/>
      <c r="D51" s="178">
        <f>VLOOKUP(A50,'imp-questions'!A:H,7,FALSE)</f>
        <v/>
      </c>
      <c r="E51" s="168" t="n"/>
      <c r="F51" s="173" t="n"/>
      <c r="G51" s="169" t="n"/>
      <c r="H51" s="208" t="n"/>
      <c r="I51" s="537" t="n"/>
      <c r="J51" s="207" t="n"/>
      <c r="K51" s="436" t="n"/>
      <c r="L51" s="131" t="n"/>
      <c r="M51" s="131" t="n"/>
      <c r="N51" s="131" t="n"/>
      <c r="O51" s="131" t="n"/>
      <c r="P51" s="131" t="n"/>
      <c r="Q51" s="436" t="n"/>
      <c r="R51" s="436" t="n"/>
      <c r="S51" s="436" t="n"/>
      <c r="T51" s="436" t="n"/>
      <c r="U51" s="436" t="n"/>
      <c r="V51" s="436" t="n"/>
      <c r="W51" s="436" t="n"/>
      <c r="X51" s="436" t="n"/>
      <c r="Y51" s="436" t="n"/>
      <c r="Z51" s="436" t="n"/>
    </row>
    <row r="52">
      <c r="B52" s="301" t="n"/>
      <c r="C52" s="228" t="n"/>
      <c r="D52" s="228" t="n"/>
      <c r="E52" s="228" t="n"/>
      <c r="F52" s="228" t="n"/>
      <c r="G52" s="228" t="n"/>
      <c r="H52" s="228" t="n"/>
      <c r="I52" s="302" t="n"/>
      <c r="J52" s="11" t="n"/>
      <c r="K52" s="436" t="n"/>
      <c r="L52" s="131" t="n"/>
      <c r="M52" s="131" t="n"/>
      <c r="N52" s="131" t="n"/>
      <c r="O52" s="131" t="n"/>
      <c r="P52" s="131" t="n"/>
      <c r="Q52" s="436" t="n"/>
      <c r="R52" s="436" t="n"/>
      <c r="S52" s="436" t="n"/>
      <c r="T52" s="436" t="n"/>
      <c r="U52" s="436" t="n"/>
      <c r="V52" s="436" t="n"/>
      <c r="W52" s="436" t="n"/>
      <c r="X52" s="436" t="n"/>
      <c r="Y52" s="436" t="n"/>
      <c r="Z52" s="436" t="n"/>
    </row>
    <row r="53">
      <c r="A53" t="inlineStr">
        <is>
          <t>G-EG-B-1-1</t>
        </is>
      </c>
      <c r="B53" s="523">
        <f>VLOOKUP(A53,'imp-questions'!A:H,4,FALSE)</f>
        <v/>
      </c>
      <c r="C53" s="200">
        <f>VLOOKUP(A53,'imp-questions'!A:H,5,FALSE)</f>
        <v/>
      </c>
      <c r="D53" s="195">
        <f>VLOOKUP(A53,'imp-questions'!A:H,6,FALSE)</f>
        <v/>
      </c>
      <c r="E53" s="163">
        <f>CHAR(65+VLOOKUP(A53,'imp-questions'!A:H,8,FALSE))</f>
        <v/>
      </c>
      <c r="F53" s="5" t="n"/>
      <c r="G53" s="18">
        <f>IFERROR(VLOOKUP(F53,AnsWTBL,2,FALSE),0)</f>
        <v/>
      </c>
      <c r="H53" s="103" t="n"/>
      <c r="I53" s="344" t="n"/>
      <c r="J53" s="11" t="n"/>
      <c r="K53" s="436" t="n"/>
      <c r="L53" s="131" t="n"/>
      <c r="M53" s="131" t="n"/>
      <c r="N53" s="131" t="n"/>
      <c r="O53" s="131" t="n"/>
      <c r="P53" s="131" t="n"/>
      <c r="Q53" s="436" t="n"/>
      <c r="R53" s="436" t="n"/>
      <c r="S53" s="436" t="n"/>
      <c r="T53" s="436" t="n"/>
      <c r="U53" s="436" t="n"/>
      <c r="V53" s="436" t="n"/>
      <c r="W53" s="436" t="n"/>
      <c r="X53" s="436" t="n"/>
      <c r="Y53" s="436" t="n"/>
      <c r="Z53" s="436" t="n"/>
    </row>
    <row r="54" ht="70" customHeight="1" s="330">
      <c r="B54" s="524" t="n"/>
      <c r="C54" s="144" t="n"/>
      <c r="D54" s="186">
        <f>VLOOKUP(A53,'imp-questions'!A:H,7,FALSE)</f>
        <v/>
      </c>
      <c r="E54" s="164" t="n"/>
      <c r="F54" s="173" t="n"/>
      <c r="G54" s="169" t="n"/>
      <c r="H54" s="174" t="n"/>
      <c r="I54" s="525" t="n"/>
      <c r="J54" s="11" t="n"/>
      <c r="K54" s="436" t="n"/>
      <c r="L54" s="131" t="n"/>
      <c r="M54" s="131" t="n"/>
      <c r="N54" s="131" t="n"/>
      <c r="O54" s="131" t="n"/>
      <c r="P54" s="131" t="n"/>
      <c r="Q54" s="436" t="n"/>
      <c r="R54" s="436" t="n"/>
      <c r="S54" s="436" t="n"/>
      <c r="T54" s="436" t="n"/>
      <c r="U54" s="436" t="n"/>
      <c r="V54" s="436" t="n"/>
      <c r="W54" s="436" t="n"/>
      <c r="X54" s="436" t="n"/>
      <c r="Y54" s="436" t="n"/>
      <c r="Z54" s="436" t="n"/>
    </row>
    <row r="55">
      <c r="A55" t="inlineStr">
        <is>
          <t>G-EG-B-2-1</t>
        </is>
      </c>
      <c r="B55" s="524" t="n"/>
      <c r="C55" s="200">
        <f>VLOOKUP(A55,'imp-questions'!A:H,5,FALSE)</f>
        <v/>
      </c>
      <c r="D55" s="195">
        <f>VLOOKUP(A55,'imp-questions'!A:H,6,FALSE)</f>
        <v/>
      </c>
      <c r="E55" s="163">
        <f>CHAR(65+VLOOKUP(A55,'imp-questions'!A:H,8,FALSE))</f>
        <v/>
      </c>
      <c r="F55" s="19" t="n"/>
      <c r="G55" s="18">
        <f>IFERROR(VLOOKUP(F55,AnsLTBL,2,FALSE),0)</f>
        <v/>
      </c>
      <c r="H55" s="103" t="n"/>
      <c r="I55" s="526" t="n"/>
      <c r="J55" s="11" t="n"/>
      <c r="K55" s="436" t="n"/>
      <c r="L55" s="131" t="n"/>
      <c r="M55" s="131" t="n"/>
      <c r="N55" s="131" t="n"/>
      <c r="O55" s="131" t="n"/>
      <c r="P55" s="131" t="n"/>
      <c r="Q55" s="436" t="n"/>
      <c r="R55" s="436" t="n"/>
      <c r="S55" s="436" t="n"/>
      <c r="T55" s="436" t="n"/>
      <c r="U55" s="436" t="n"/>
      <c r="V55" s="436" t="n"/>
      <c r="W55" s="436" t="n"/>
      <c r="X55" s="436" t="n"/>
      <c r="Y55" s="436" t="n"/>
      <c r="Z55" s="436" t="n"/>
    </row>
    <row r="56" ht="60" customHeight="1" s="330">
      <c r="B56" s="524" t="n"/>
      <c r="C56" s="144" t="n"/>
      <c r="D56" s="186">
        <f>VLOOKUP(A55,'imp-questions'!A:H,7,FALSE)</f>
        <v/>
      </c>
      <c r="E56" s="168" t="n"/>
      <c r="F56" s="173" t="n"/>
      <c r="G56" s="169" t="n"/>
      <c r="H56" s="174" t="n"/>
      <c r="I56" s="527" t="n"/>
      <c r="J56" s="11" t="n"/>
      <c r="K56" s="436" t="n"/>
      <c r="L56" s="131" t="n"/>
      <c r="M56" s="131" t="n"/>
      <c r="N56" s="131" t="n"/>
      <c r="O56" s="131" t="n"/>
      <c r="P56" s="131" t="n"/>
      <c r="Q56" s="436" t="n"/>
      <c r="R56" s="436" t="n"/>
      <c r="S56" s="436" t="n"/>
      <c r="T56" s="436" t="n"/>
      <c r="U56" s="436" t="n"/>
      <c r="V56" s="436" t="n"/>
      <c r="W56" s="436" t="n"/>
      <c r="X56" s="436" t="n"/>
      <c r="Y56" s="436" t="n"/>
      <c r="Z56" s="436" t="n"/>
    </row>
    <row r="57" ht="28" customHeight="1" s="330">
      <c r="A57" t="inlineStr">
        <is>
          <t>G-EG-B-3-1</t>
        </is>
      </c>
      <c r="B57" s="524" t="n"/>
      <c r="C57" s="200">
        <f>VLOOKUP(A57,'imp-questions'!A:H,5,FALSE)</f>
        <v/>
      </c>
      <c r="D57" s="195">
        <f>VLOOKUP(A57,'imp-questions'!A:H,6,FALSE)</f>
        <v/>
      </c>
      <c r="E57" s="163">
        <f>CHAR(65+VLOOKUP(A57,'imp-questions'!A:H,8,FALSE))</f>
        <v/>
      </c>
      <c r="F57" s="19" t="n"/>
      <c r="G57" s="18">
        <f>IFERROR(VLOOKUP(F57,AnsLTBL,2,FALSE),0)</f>
        <v/>
      </c>
      <c r="H57" s="103" t="n"/>
      <c r="I57" s="526" t="n"/>
      <c r="J57" s="11" t="n"/>
      <c r="K57" s="436" t="n"/>
      <c r="L57" s="131" t="n"/>
      <c r="M57" s="131" t="n"/>
      <c r="N57" s="131" t="n"/>
      <c r="O57" s="131" t="n"/>
      <c r="P57" s="131" t="n"/>
      <c r="Q57" s="436" t="n"/>
      <c r="R57" s="436" t="n"/>
      <c r="S57" s="436" t="n"/>
      <c r="T57" s="436" t="n"/>
      <c r="U57" s="436" t="n"/>
      <c r="V57" s="436" t="n"/>
      <c r="W57" s="436" t="n"/>
      <c r="X57" s="436" t="n"/>
      <c r="Y57" s="436" t="n"/>
      <c r="Z57" s="436" t="n"/>
    </row>
    <row r="58" ht="106" customHeight="1" s="330">
      <c r="B58" s="528" t="n"/>
      <c r="C58" s="172" t="n"/>
      <c r="D58" s="178">
        <f>VLOOKUP(A57,'imp-questions'!A:H,7,FALSE)</f>
        <v/>
      </c>
      <c r="E58" s="168" t="n"/>
      <c r="F58" s="173" t="n"/>
      <c r="G58" s="169" t="n"/>
      <c r="H58" s="174" t="n"/>
      <c r="I58" s="527" t="n"/>
      <c r="J58" s="11" t="n"/>
      <c r="K58" s="436" t="n"/>
      <c r="L58" s="131" t="n"/>
      <c r="M58" s="131" t="n"/>
      <c r="N58" s="131" t="n"/>
      <c r="O58" s="131" t="n"/>
      <c r="P58" s="131" t="n"/>
      <c r="Q58" s="436" t="n"/>
      <c r="R58" s="436" t="n"/>
      <c r="S58" s="436" t="n"/>
      <c r="T58" s="436" t="n"/>
      <c r="U58" s="436" t="n"/>
      <c r="V58" s="436" t="n"/>
      <c r="W58" s="436" t="n"/>
      <c r="X58" s="436" t="n"/>
      <c r="Y58" s="436" t="n"/>
      <c r="Z58" s="436" t="n"/>
    </row>
    <row r="59" ht="13" customHeight="1" s="330">
      <c r="B59" s="341" t="inlineStr">
        <is>
          <t>Design</t>
        </is>
      </c>
      <c r="C59" s="522" t="n"/>
      <c r="D59" s="522" t="n"/>
      <c r="E59" s="522" t="n"/>
      <c r="F59" s="522" t="n"/>
      <c r="G59" s="522" t="n"/>
      <c r="H59" s="522" t="n"/>
      <c r="I59" s="522" t="n"/>
      <c r="J59" s="522" t="n"/>
      <c r="K59" s="436" t="n"/>
      <c r="L59" s="131" t="n"/>
      <c r="M59" s="131" t="n"/>
      <c r="N59" s="131" t="n"/>
      <c r="O59" s="131" t="n"/>
      <c r="P59" s="131" t="n"/>
      <c r="Q59" s="436" t="n"/>
      <c r="R59" s="436" t="n"/>
      <c r="S59" s="436" t="n"/>
      <c r="T59" s="436" t="n"/>
      <c r="U59" s="436" t="n"/>
      <c r="V59" s="436" t="n"/>
      <c r="W59" s="436" t="n"/>
      <c r="X59" s="436" t="n"/>
      <c r="Y59" s="436" t="n"/>
      <c r="Z59" s="436" t="n"/>
    </row>
    <row r="60">
      <c r="B60" s="72" t="inlineStr">
        <is>
          <t>Threat Assessment</t>
        </is>
      </c>
      <c r="C60" s="539" t="n"/>
      <c r="D60" s="540" t="n"/>
      <c r="E60" s="418" t="n"/>
      <c r="F60" s="72" t="inlineStr">
        <is>
          <t>Answer</t>
        </is>
      </c>
      <c r="G60" s="72" t="n"/>
      <c r="H60" s="118" t="n"/>
      <c r="I60" s="73" t="inlineStr">
        <is>
          <t>Interview Notes</t>
        </is>
      </c>
      <c r="J60" s="73" t="inlineStr">
        <is>
          <t>Rating</t>
        </is>
      </c>
      <c r="K60" s="436" t="n"/>
      <c r="L60" s="131" t="n"/>
      <c r="M60" s="131" t="n"/>
      <c r="N60" s="131" t="n"/>
      <c r="O60" s="131" t="n"/>
      <c r="P60" s="131" t="n"/>
      <c r="Q60" s="436" t="n"/>
      <c r="R60" s="436" t="n"/>
      <c r="S60" s="436" t="n"/>
      <c r="T60" s="436" t="n"/>
      <c r="U60" s="436" t="n"/>
      <c r="V60" s="436" t="n"/>
      <c r="W60" s="436" t="n"/>
      <c r="X60" s="436" t="n"/>
      <c r="Y60" s="436" t="n"/>
      <c r="Z60" s="436" t="n"/>
    </row>
    <row r="61">
      <c r="A61" t="inlineStr">
        <is>
          <t>D-TA-A-1-1</t>
        </is>
      </c>
      <c r="B61" s="259">
        <f>VLOOKUP(A61,'imp-questions'!A:H,4,FALSE)</f>
        <v/>
      </c>
      <c r="C61" s="201">
        <f>VLOOKUP(A61,'imp-questions'!A:H,5,FALSE)</f>
        <v/>
      </c>
      <c r="D61" s="195">
        <f>VLOOKUP(A61,'imp-questions'!A:H,6,FALSE)</f>
        <v/>
      </c>
      <c r="E61" s="163">
        <f>CHAR(65+VLOOKUP(A61,'imp-questions'!A:H,8,FALSE))</f>
        <v/>
      </c>
      <c r="F61" s="188" t="n"/>
      <c r="G61" s="18">
        <f>IFERROR(VLOOKUP(F61,AnsCTBL,2,FALSE),0)</f>
        <v/>
      </c>
      <c r="H61" s="204">
        <f>IFERROR(AVERAGE(G61,G68),0)</f>
        <v/>
      </c>
      <c r="I61" s="533" t="n"/>
      <c r="J61" s="396">
        <f>SUM(H61,H63,H65)</f>
        <v/>
      </c>
      <c r="K61" s="436" t="n"/>
      <c r="L61" s="131" t="n"/>
      <c r="M61" s="131" t="n"/>
      <c r="N61" s="131" t="n"/>
      <c r="O61" s="131" t="n"/>
      <c r="P61" s="131" t="n"/>
      <c r="Q61" s="436" t="n"/>
      <c r="R61" s="436" t="n"/>
      <c r="S61" s="436" t="n"/>
      <c r="T61" s="436" t="n"/>
      <c r="U61" s="436" t="n"/>
      <c r="V61" s="436" t="n"/>
      <c r="W61" s="436" t="n"/>
      <c r="X61" s="436" t="n"/>
      <c r="Y61" s="436" t="n"/>
      <c r="Z61" s="436" t="n"/>
    </row>
    <row r="62" ht="56" customHeight="1" s="330">
      <c r="B62" s="524" t="n"/>
      <c r="C62" s="144" t="n"/>
      <c r="D62" s="186">
        <f>VLOOKUP(A61,'imp-questions'!A:H,7,FALSE)</f>
        <v/>
      </c>
      <c r="E62" s="168" t="n"/>
      <c r="F62" s="25" t="n"/>
      <c r="G62" s="169" t="n"/>
      <c r="H62" s="205" t="n"/>
      <c r="I62" s="534" t="n"/>
      <c r="J62" s="535" t="n"/>
      <c r="K62" s="436" t="n"/>
      <c r="L62" s="131" t="n"/>
      <c r="M62" s="131" t="n"/>
      <c r="N62" s="131" t="n"/>
      <c r="O62" s="131" t="n"/>
      <c r="P62" s="131" t="n"/>
      <c r="Q62" s="436" t="n"/>
      <c r="R62" s="436" t="n"/>
      <c r="S62" s="436" t="n"/>
      <c r="T62" s="436" t="n"/>
      <c r="U62" s="436" t="n"/>
      <c r="V62" s="436" t="n"/>
      <c r="W62" s="436" t="n"/>
      <c r="X62" s="436" t="n"/>
      <c r="Y62" s="436" t="n"/>
      <c r="Z62" s="436" t="n"/>
    </row>
    <row r="63">
      <c r="A63" t="inlineStr">
        <is>
          <t>D-TA-A-2-1</t>
        </is>
      </c>
      <c r="B63" s="524" t="n"/>
      <c r="C63" s="201">
        <f>VLOOKUP(A63,'imp-questions'!A:H,5,FALSE)</f>
        <v/>
      </c>
      <c r="D63" s="195">
        <f>VLOOKUP(A63,'imp-questions'!A:H,6,FALSE)</f>
        <v/>
      </c>
      <c r="E63" s="163">
        <f>CHAR(65+VLOOKUP(A63,'imp-questions'!A:H,8,FALSE))</f>
        <v/>
      </c>
      <c r="F63" s="188" t="n"/>
      <c r="G63" s="18">
        <f>IFERROR(VLOOKUP(F63,AnsFTBL,2,FALSE),0)</f>
        <v/>
      </c>
      <c r="H63" s="204">
        <f>IFERROR(AVERAGE(G63,G70),0)</f>
        <v/>
      </c>
      <c r="I63" s="536" t="n"/>
      <c r="J63" s="207" t="n"/>
      <c r="K63" s="436" t="n"/>
      <c r="L63" s="131" t="n"/>
      <c r="M63" s="131" t="n"/>
      <c r="N63" s="131" t="n"/>
      <c r="O63" s="131" t="n"/>
      <c r="P63" s="131" t="n"/>
      <c r="Q63" s="436" t="n"/>
      <c r="R63" s="436" t="n"/>
      <c r="S63" s="436" t="n"/>
      <c r="T63" s="436" t="n"/>
      <c r="U63" s="436" t="n"/>
      <c r="V63" s="436" t="n"/>
      <c r="W63" s="436" t="n"/>
      <c r="X63" s="436" t="n"/>
      <c r="Y63" s="436" t="n"/>
      <c r="Z63" s="436" t="n"/>
    </row>
    <row r="64" ht="56" customHeight="1" s="330">
      <c r="B64" s="524" t="n"/>
      <c r="C64" s="144" t="n"/>
      <c r="D64" s="186">
        <f>VLOOKUP(A63,'imp-questions'!A:H,7,FALSE)</f>
        <v/>
      </c>
      <c r="E64" s="168" t="n"/>
      <c r="F64" s="26" t="n"/>
      <c r="G64" s="22" t="n"/>
      <c r="H64" s="208" t="n"/>
      <c r="I64" s="537" t="n"/>
      <c r="J64" s="207" t="n"/>
      <c r="K64" s="436" t="n"/>
      <c r="L64" s="131" t="n"/>
      <c r="M64" s="131" t="n"/>
      <c r="N64" s="131" t="n"/>
      <c r="O64" s="131" t="n"/>
      <c r="P64" s="131" t="n"/>
      <c r="Q64" s="436" t="n"/>
      <c r="R64" s="436" t="n"/>
      <c r="S64" s="436" t="n"/>
      <c r="T64" s="436" t="n"/>
      <c r="U64" s="436" t="n"/>
      <c r="V64" s="436" t="n"/>
      <c r="W64" s="436" t="n"/>
      <c r="X64" s="436" t="n"/>
      <c r="Y64" s="436" t="n"/>
      <c r="Z64" s="436" t="n"/>
    </row>
    <row r="65">
      <c r="A65" t="inlineStr">
        <is>
          <t>D-TA-A-3-1</t>
        </is>
      </c>
      <c r="B65" s="524" t="n"/>
      <c r="C65" s="201">
        <f>VLOOKUP(A65,'imp-questions'!A:H,5,FALSE)</f>
        <v/>
      </c>
      <c r="D65" s="195">
        <f>VLOOKUP(A65,'imp-questions'!A:H,6,FALSE)</f>
        <v/>
      </c>
      <c r="E65" s="163">
        <f>CHAR(65+VLOOKUP(A65,'imp-questions'!A:H,8,FALSE))</f>
        <v/>
      </c>
      <c r="F65" s="188" t="n"/>
      <c r="G65" s="189">
        <f>IFERROR(VLOOKUP(F65,AnsGTBL,2,FALSE),0)</f>
        <v/>
      </c>
      <c r="H65" s="204">
        <f>IFERROR(AVERAGE(G65,G72),0)</f>
        <v/>
      </c>
      <c r="I65" s="538" t="n"/>
      <c r="J65" s="207" t="n"/>
      <c r="K65" s="436" t="n"/>
      <c r="L65" s="131" t="n"/>
      <c r="M65" s="131" t="n"/>
      <c r="N65" s="131" t="n"/>
      <c r="O65" s="131" t="n"/>
      <c r="P65" s="131" t="n"/>
      <c r="Q65" s="436" t="n"/>
      <c r="R65" s="436" t="n"/>
      <c r="S65" s="436" t="n"/>
      <c r="T65" s="436" t="n"/>
      <c r="U65" s="436" t="n"/>
      <c r="V65" s="436" t="n"/>
      <c r="W65" s="436" t="n"/>
      <c r="X65" s="436" t="n"/>
      <c r="Y65" s="436" t="n"/>
      <c r="Z65" s="436" t="n"/>
    </row>
    <row r="66" ht="28" customHeight="1" s="330">
      <c r="B66" s="541" t="n"/>
      <c r="C66" s="172" t="n"/>
      <c r="D66" s="178">
        <f>VLOOKUP(A65,'imp-questions'!A:H,7,FALSE)</f>
        <v/>
      </c>
      <c r="E66" s="168" t="n"/>
      <c r="F66" s="26" t="n"/>
      <c r="G66" s="22" t="n"/>
      <c r="H66" s="208" t="n"/>
      <c r="I66" s="537" t="n"/>
      <c r="J66" s="207" t="n"/>
      <c r="K66" s="436" t="n"/>
      <c r="L66" s="131" t="n"/>
      <c r="M66" s="131" t="n"/>
      <c r="N66" s="131" t="n"/>
      <c r="O66" s="131" t="n"/>
      <c r="P66" s="131" t="n"/>
      <c r="Q66" s="436" t="n"/>
      <c r="R66" s="436" t="n"/>
      <c r="S66" s="436" t="n"/>
      <c r="T66" s="436" t="n"/>
      <c r="U66" s="436" t="n"/>
      <c r="V66" s="436" t="n"/>
      <c r="W66" s="436" t="n"/>
      <c r="X66" s="436" t="n"/>
      <c r="Y66" s="436" t="n"/>
      <c r="Z66" s="436" t="n"/>
    </row>
    <row r="67">
      <c r="B67" s="301" t="n"/>
      <c r="C67" s="228" t="n"/>
      <c r="D67" s="228" t="n"/>
      <c r="E67" s="228" t="n"/>
      <c r="F67" s="228" t="n"/>
      <c r="G67" s="228" t="n"/>
      <c r="H67" s="228" t="n"/>
      <c r="I67" s="302" t="n"/>
      <c r="J67" s="11" t="n"/>
      <c r="K67" s="436" t="n"/>
      <c r="L67" s="131" t="n"/>
      <c r="M67" s="131" t="n"/>
      <c r="N67" s="131" t="n"/>
      <c r="O67" s="131" t="n"/>
      <c r="P67" s="131" t="n"/>
      <c r="Q67" s="436" t="n"/>
      <c r="R67" s="436" t="n"/>
      <c r="S67" s="436" t="n"/>
      <c r="T67" s="436" t="n"/>
      <c r="U67" s="436" t="n"/>
      <c r="V67" s="436" t="n"/>
      <c r="W67" s="436" t="n"/>
      <c r="X67" s="436" t="n"/>
      <c r="Y67" s="436" t="n"/>
      <c r="Z67" s="436" t="n"/>
    </row>
    <row r="68">
      <c r="A68" t="inlineStr">
        <is>
          <t>D-TA-B-1-1</t>
        </is>
      </c>
      <c r="B68" s="259">
        <f>VLOOKUP(A68,'imp-questions'!A:H,4,FALSE)</f>
        <v/>
      </c>
      <c r="C68" s="201">
        <f>VLOOKUP(A68,'imp-questions'!A:H,5,FALSE)</f>
        <v/>
      </c>
      <c r="D68" s="195">
        <f>VLOOKUP(A68,'imp-questions'!A:H,6,FALSE)</f>
        <v/>
      </c>
      <c r="E68" s="163">
        <f>CHAR(65+VLOOKUP(A68,'imp-questions'!A:H,8,FALSE))</f>
        <v/>
      </c>
      <c r="F68" s="188" t="n"/>
      <c r="G68" s="18">
        <f>IFERROR(VLOOKUP(F68,AnsCTBL,2,FALSE),0)</f>
        <v/>
      </c>
      <c r="H68" s="103" t="n"/>
      <c r="I68" s="542" t="n"/>
      <c r="J68" s="11" t="n"/>
      <c r="K68" s="436" t="n"/>
      <c r="L68" s="131" t="n"/>
      <c r="M68" s="131" t="n"/>
      <c r="N68" s="131" t="n"/>
      <c r="O68" s="131" t="n"/>
      <c r="P68" s="131" t="n"/>
      <c r="Q68" s="436" t="n"/>
      <c r="R68" s="436" t="n"/>
      <c r="S68" s="436" t="n"/>
      <c r="T68" s="436" t="n"/>
      <c r="U68" s="436" t="n"/>
      <c r="V68" s="436" t="n"/>
      <c r="W68" s="436" t="n"/>
      <c r="X68" s="436" t="n"/>
      <c r="Y68" s="436" t="n"/>
      <c r="Z68" s="436" t="n"/>
    </row>
    <row r="69" ht="42" customHeight="1" s="330">
      <c r="B69" s="524" t="n"/>
      <c r="C69" s="144" t="n"/>
      <c r="D69" s="186">
        <f>VLOOKUP(A68,'imp-questions'!A:H,7,FALSE)</f>
        <v/>
      </c>
      <c r="E69" s="168" t="n"/>
      <c r="F69" s="26" t="n"/>
      <c r="G69" s="22" t="n"/>
      <c r="H69" s="115" t="n"/>
      <c r="I69" s="529" t="n"/>
      <c r="J69" s="11" t="n"/>
      <c r="K69" s="436" t="n"/>
      <c r="L69" s="131" t="n"/>
      <c r="M69" s="131" t="n"/>
      <c r="N69" s="131" t="n"/>
      <c r="O69" s="131" t="n"/>
      <c r="P69" s="131" t="n"/>
      <c r="Q69" s="436" t="n"/>
      <c r="R69" s="436" t="n"/>
      <c r="S69" s="436" t="n"/>
      <c r="T69" s="436" t="n"/>
      <c r="U69" s="436" t="n"/>
      <c r="V69" s="436" t="n"/>
      <c r="W69" s="436" t="n"/>
      <c r="X69" s="436" t="n"/>
      <c r="Y69" s="436" t="n"/>
      <c r="Z69" s="436" t="n"/>
    </row>
    <row r="70">
      <c r="A70" t="inlineStr">
        <is>
          <t>D-TA-B-2-1</t>
        </is>
      </c>
      <c r="B70" s="524" t="n"/>
      <c r="C70" s="201">
        <f>VLOOKUP(A70,'imp-questions'!A:H,5,FALSE)</f>
        <v/>
      </c>
      <c r="D70" s="195">
        <f>VLOOKUP(A70,'imp-questions'!A:H,6,FALSE)</f>
        <v/>
      </c>
      <c r="E70" s="163">
        <f>CHAR(65+VLOOKUP(A70,'imp-questions'!A:H,8,FALSE))</f>
        <v/>
      </c>
      <c r="F70" s="188" t="n"/>
      <c r="G70" s="18">
        <f>IFERROR(VLOOKUP(F70,AnsFTBL,2,FALSE),0)</f>
        <v/>
      </c>
      <c r="H70" s="103" t="n"/>
      <c r="I70" s="542" t="n"/>
      <c r="J70" s="11" t="n"/>
      <c r="K70" s="436" t="n"/>
      <c r="L70" s="131" t="n"/>
      <c r="M70" s="131" t="n"/>
      <c r="N70" s="131" t="n"/>
      <c r="O70" s="131" t="n"/>
      <c r="P70" s="131" t="n"/>
      <c r="Q70" s="436" t="n"/>
      <c r="R70" s="436" t="n"/>
      <c r="S70" s="436" t="n"/>
      <c r="T70" s="436" t="n"/>
      <c r="U70" s="436" t="n"/>
      <c r="V70" s="436" t="n"/>
      <c r="W70" s="436" t="n"/>
      <c r="X70" s="436" t="n"/>
      <c r="Y70" s="436" t="n"/>
      <c r="Z70" s="436" t="n"/>
    </row>
    <row r="71" ht="70" customHeight="1" s="330">
      <c r="B71" s="524" t="n"/>
      <c r="C71" s="144" t="n"/>
      <c r="D71" s="186">
        <f>VLOOKUP(A70,'imp-questions'!A:H,7,FALSE)</f>
        <v/>
      </c>
      <c r="E71" s="168" t="n"/>
      <c r="F71" s="26" t="n"/>
      <c r="G71" s="22" t="n"/>
      <c r="H71" s="115" t="n"/>
      <c r="I71" s="529" t="n"/>
      <c r="J71" s="11" t="n"/>
      <c r="K71" s="436" t="n"/>
      <c r="L71" s="131" t="n"/>
      <c r="M71" s="131" t="n"/>
      <c r="N71" s="131" t="n"/>
      <c r="O71" s="131" t="n"/>
      <c r="P71" s="131" t="n"/>
      <c r="Q71" s="436" t="n"/>
      <c r="R71" s="436" t="n"/>
      <c r="S71" s="436" t="n"/>
      <c r="T71" s="436" t="n"/>
      <c r="U71" s="436" t="n"/>
      <c r="V71" s="436" t="n"/>
      <c r="W71" s="436" t="n"/>
      <c r="X71" s="436" t="n"/>
      <c r="Y71" s="436" t="n"/>
      <c r="Z71" s="436" t="n"/>
    </row>
    <row r="72">
      <c r="A72" t="inlineStr">
        <is>
          <t>D-TA-B-3-1</t>
        </is>
      </c>
      <c r="B72" s="524" t="n"/>
      <c r="C72" s="201">
        <f>VLOOKUP(A72,'imp-questions'!A:H,5,FALSE)</f>
        <v/>
      </c>
      <c r="D72" s="195">
        <f>VLOOKUP(A72,'imp-questions'!A:H,6,FALSE)</f>
        <v/>
      </c>
      <c r="E72" s="163">
        <f>CHAR(65+VLOOKUP(A72,'imp-questions'!A:H,8,FALSE))</f>
        <v/>
      </c>
      <c r="F72" s="191" t="n"/>
      <c r="G72" s="18">
        <f>IFERROR(VLOOKUP(F72,AnsNTBL,2,FALSE),0)</f>
        <v/>
      </c>
      <c r="H72" s="103" t="n"/>
      <c r="I72" s="542" t="n"/>
      <c r="J72" s="11" t="n"/>
      <c r="K72" s="436" t="n"/>
      <c r="L72" s="131" t="n"/>
      <c r="M72" s="131" t="n"/>
      <c r="N72" s="131" t="n"/>
      <c r="O72" s="131" t="n"/>
      <c r="P72" s="131" t="n"/>
      <c r="Q72" s="436" t="n"/>
      <c r="R72" s="436" t="n"/>
      <c r="S72" s="436" t="n"/>
      <c r="T72" s="436" t="n"/>
      <c r="U72" s="436" t="n"/>
      <c r="V72" s="436" t="n"/>
      <c r="W72" s="436" t="n"/>
      <c r="X72" s="436" t="n"/>
      <c r="Y72" s="436" t="n"/>
      <c r="Z72" s="436" t="n"/>
    </row>
    <row r="73" ht="42" customHeight="1" s="330">
      <c r="B73" s="541" t="n"/>
      <c r="C73" s="172" t="n"/>
      <c r="D73" s="178">
        <f>VLOOKUP(A72,'imp-questions'!A:H,7,FALSE)</f>
        <v/>
      </c>
      <c r="E73" s="168" t="n"/>
      <c r="F73" s="26" t="n"/>
      <c r="G73" s="22" t="n"/>
      <c r="H73" s="115" t="n"/>
      <c r="I73" s="529" t="n"/>
      <c r="J73" s="11" t="n"/>
      <c r="K73" s="436" t="n"/>
      <c r="L73" s="131" t="n"/>
      <c r="M73" s="131" t="n"/>
      <c r="N73" s="131" t="n"/>
      <c r="O73" s="131" t="n"/>
      <c r="P73" s="131" t="n"/>
      <c r="Q73" s="436" t="n"/>
      <c r="R73" s="436" t="n"/>
      <c r="S73" s="436" t="n"/>
      <c r="T73" s="436" t="n"/>
      <c r="U73" s="436" t="n"/>
      <c r="V73" s="436" t="n"/>
      <c r="W73" s="436" t="n"/>
      <c r="X73" s="436" t="n"/>
      <c r="Y73" s="436" t="n"/>
      <c r="Z73" s="436" t="n"/>
    </row>
    <row r="74">
      <c r="B74" s="74" t="inlineStr">
        <is>
          <t>Security Requirements</t>
        </is>
      </c>
      <c r="C74" s="522" t="n"/>
      <c r="D74" s="529" t="n"/>
      <c r="E74" s="415" t="n"/>
      <c r="F74" s="74" t="inlineStr">
        <is>
          <t>Answer</t>
        </is>
      </c>
      <c r="G74" s="74" t="n"/>
      <c r="H74" s="119" t="n"/>
      <c r="I74" s="73" t="inlineStr">
        <is>
          <t>Interview Notes</t>
        </is>
      </c>
      <c r="J74" s="73" t="inlineStr">
        <is>
          <t>Rating</t>
        </is>
      </c>
      <c r="K74" s="436" t="n"/>
      <c r="L74" s="131" t="n"/>
      <c r="M74" s="131" t="n"/>
      <c r="N74" s="131" t="n"/>
      <c r="O74" s="131" t="n"/>
      <c r="P74" s="131" t="n"/>
      <c r="Q74" s="436" t="n"/>
      <c r="R74" s="436" t="n"/>
      <c r="S74" s="436" t="n"/>
      <c r="T74" s="436" t="n"/>
      <c r="U74" s="436" t="n"/>
      <c r="V74" s="436" t="n"/>
      <c r="W74" s="436" t="n"/>
      <c r="X74" s="436" t="n"/>
      <c r="Y74" s="436" t="n"/>
      <c r="Z74" s="436" t="n"/>
    </row>
    <row r="75" ht="14" customHeight="1" s="330">
      <c r="A75" t="inlineStr">
        <is>
          <t>D-SR-A-1-1</t>
        </is>
      </c>
      <c r="B75" s="259">
        <f>VLOOKUP(A75,'imp-questions'!A:H,4,FALSE)</f>
        <v/>
      </c>
      <c r="C75" s="201">
        <f>VLOOKUP(A75,'imp-questions'!A:H,5,FALSE)</f>
        <v/>
      </c>
      <c r="D75" s="195">
        <f>VLOOKUP(A75,'imp-questions'!A:H,6,FALSE)</f>
        <v/>
      </c>
      <c r="E75" s="163">
        <f>CHAR(65+VLOOKUP(A75,'imp-questions'!A:H,8,FALSE))</f>
        <v/>
      </c>
      <c r="F75" s="188" t="n"/>
      <c r="G75" s="18">
        <f>IFERROR(VLOOKUP(F75,AnsFTBL,2,FALSE),0)</f>
        <v/>
      </c>
      <c r="H75" s="204">
        <f>IFERROR(AVERAGE(G75,G82),0)</f>
        <v/>
      </c>
      <c r="I75" s="533" t="n"/>
      <c r="J75" s="396">
        <f>SUM(H75,H77,H79)</f>
        <v/>
      </c>
      <c r="K75" s="436" t="n"/>
      <c r="L75" s="131" t="n"/>
      <c r="M75" s="131" t="n"/>
      <c r="N75" s="131" t="n"/>
      <c r="O75" s="131" t="n"/>
      <c r="P75" s="131" t="n"/>
      <c r="Q75" s="436" t="n"/>
      <c r="R75" s="436" t="n"/>
      <c r="S75" s="436" t="n"/>
      <c r="T75" s="436" t="n"/>
      <c r="U75" s="436" t="n"/>
      <c r="V75" s="436" t="n"/>
      <c r="W75" s="436" t="n"/>
      <c r="X75" s="436" t="n"/>
      <c r="Y75" s="436" t="n"/>
      <c r="Z75" s="436" t="n"/>
    </row>
    <row r="76" ht="42" customHeight="1" s="330">
      <c r="B76" s="524" t="n"/>
      <c r="C76" s="144" t="n"/>
      <c r="D76" s="186">
        <f>VLOOKUP(A75,'imp-questions'!A:H,7,FALSE)</f>
        <v/>
      </c>
      <c r="E76" s="168" t="n"/>
      <c r="F76" s="26" t="n"/>
      <c r="G76" s="22" t="n"/>
      <c r="H76" s="205" t="n"/>
      <c r="I76" s="534" t="n"/>
      <c r="J76" s="535" t="n"/>
      <c r="K76" s="436" t="n"/>
      <c r="L76" s="131" t="n"/>
      <c r="M76" s="131" t="n"/>
      <c r="N76" s="131" t="n"/>
      <c r="O76" s="131" t="n"/>
      <c r="P76" s="131" t="n"/>
      <c r="Q76" s="436" t="n"/>
      <c r="R76" s="436" t="n"/>
      <c r="S76" s="436" t="n"/>
      <c r="T76" s="436" t="n"/>
      <c r="U76" s="436" t="n"/>
      <c r="V76" s="436" t="n"/>
      <c r="W76" s="436" t="n"/>
      <c r="X76" s="436" t="n"/>
      <c r="Y76" s="436" t="n"/>
      <c r="Z76" s="436" t="n"/>
    </row>
    <row r="77">
      <c r="A77" t="inlineStr">
        <is>
          <t>D-SR-A-2-1</t>
        </is>
      </c>
      <c r="B77" s="524" t="n"/>
      <c r="C77" s="201">
        <f>VLOOKUP(A77,'imp-questions'!A:H,5,FALSE)</f>
        <v/>
      </c>
      <c r="D77" s="195">
        <f>VLOOKUP(A77,'imp-questions'!A:H,6,FALSE)</f>
        <v/>
      </c>
      <c r="E77" s="163">
        <f>CHAR(65+VLOOKUP(A77,'imp-questions'!A:H,8,FALSE))</f>
        <v/>
      </c>
      <c r="F77" s="192" t="n"/>
      <c r="G77" s="18">
        <f>IFERROR(VLOOKUP(F77,AnsHTBL,2,FALSE),0)</f>
        <v/>
      </c>
      <c r="H77" s="204">
        <f>IFERROR(AVERAGE(G77,G84),0)</f>
        <v/>
      </c>
      <c r="I77" s="536" t="n"/>
      <c r="J77" s="207" t="n"/>
      <c r="K77" s="436" t="n"/>
      <c r="L77" s="131" t="n"/>
      <c r="M77" s="131" t="n"/>
      <c r="N77" s="131" t="n"/>
      <c r="O77" s="131" t="n"/>
      <c r="P77" s="131" t="n"/>
      <c r="Q77" s="436" t="n"/>
      <c r="R77" s="436" t="n"/>
      <c r="S77" s="436" t="n"/>
      <c r="T77" s="436" t="n"/>
      <c r="U77" s="436" t="n"/>
      <c r="V77" s="436" t="n"/>
      <c r="W77" s="436" t="n"/>
      <c r="X77" s="436" t="n"/>
      <c r="Y77" s="436" t="n"/>
      <c r="Z77" s="436" t="n"/>
    </row>
    <row r="78" ht="56" customHeight="1" s="330">
      <c r="B78" s="524" t="n"/>
      <c r="C78" s="144" t="n"/>
      <c r="D78" s="186">
        <f>VLOOKUP(A77,'imp-questions'!A:H,7,FALSE)</f>
        <v/>
      </c>
      <c r="E78" s="168" t="n"/>
      <c r="F78" s="26" t="n"/>
      <c r="G78" s="22" t="n"/>
      <c r="H78" s="208" t="n"/>
      <c r="I78" s="537" t="n"/>
      <c r="J78" s="207" t="n"/>
      <c r="K78" s="436" t="n"/>
      <c r="L78" s="131" t="n"/>
      <c r="M78" s="131" t="n"/>
      <c r="N78" s="131" t="n"/>
      <c r="O78" s="131" t="n"/>
      <c r="P78" s="131" t="n"/>
      <c r="Q78" s="436" t="n"/>
      <c r="R78" s="436" t="n"/>
      <c r="S78" s="436" t="n"/>
      <c r="T78" s="436" t="n"/>
      <c r="U78" s="436" t="n"/>
      <c r="V78" s="436" t="n"/>
      <c r="W78" s="436" t="n"/>
      <c r="X78" s="436" t="n"/>
      <c r="Y78" s="436" t="n"/>
      <c r="Z78" s="436" t="n"/>
    </row>
    <row r="79">
      <c r="A79" t="inlineStr">
        <is>
          <t>D-SR-A-3-1</t>
        </is>
      </c>
      <c r="B79" s="524" t="n"/>
      <c r="C79" s="201">
        <f>VLOOKUP(A79,'imp-questions'!A:H,5,FALSE)</f>
        <v/>
      </c>
      <c r="D79" s="195">
        <f>VLOOKUP(A79,'imp-questions'!A:H,6,FALSE)</f>
        <v/>
      </c>
      <c r="E79" s="163">
        <f>CHAR(65+VLOOKUP(A79,'imp-questions'!A:H,8,FALSE))</f>
        <v/>
      </c>
      <c r="F79" s="188" t="n"/>
      <c r="G79" s="18">
        <f>IFERROR(VLOOKUP(F79,AnsFTBL,2,FALSE),0)</f>
        <v/>
      </c>
      <c r="H79" s="204">
        <f>IFERROR(AVERAGE(G79,G86),0)</f>
        <v/>
      </c>
      <c r="I79" s="538" t="n"/>
      <c r="J79" s="207" t="n"/>
      <c r="K79" s="436" t="n"/>
      <c r="L79" s="131" t="n"/>
      <c r="M79" s="131" t="n"/>
      <c r="N79" s="131" t="n"/>
      <c r="O79" s="131" t="n"/>
      <c r="P79" s="131" t="n"/>
      <c r="Q79" s="436" t="n"/>
      <c r="R79" s="436" t="n"/>
      <c r="S79" s="436" t="n"/>
      <c r="T79" s="436" t="n"/>
      <c r="U79" s="436" t="n"/>
      <c r="V79" s="436" t="n"/>
      <c r="W79" s="436" t="n"/>
      <c r="X79" s="436" t="n"/>
      <c r="Y79" s="436" t="n"/>
      <c r="Z79" s="436" t="n"/>
    </row>
    <row r="80" ht="56" customHeight="1" s="330">
      <c r="B80" s="541" t="n"/>
      <c r="C80" s="172" t="n"/>
      <c r="D80" s="178">
        <f>VLOOKUP(A79,'imp-questions'!A:H,7,FALSE)</f>
        <v/>
      </c>
      <c r="E80" s="168" t="n"/>
      <c r="F80" s="26" t="n"/>
      <c r="G80" s="22" t="n"/>
      <c r="H80" s="208" t="n"/>
      <c r="I80" s="537" t="n"/>
      <c r="J80" s="207" t="n"/>
      <c r="K80" s="436" t="n"/>
      <c r="L80" s="131" t="n"/>
      <c r="M80" s="131" t="n"/>
      <c r="N80" s="131" t="n"/>
      <c r="O80" s="131" t="n"/>
      <c r="P80" s="131" t="n"/>
      <c r="Q80" s="436" t="n"/>
      <c r="R80" s="436" t="n"/>
      <c r="S80" s="436" t="n"/>
      <c r="T80" s="436" t="n"/>
      <c r="U80" s="436" t="n"/>
      <c r="V80" s="436" t="n"/>
      <c r="W80" s="436" t="n"/>
      <c r="X80" s="436" t="n"/>
      <c r="Y80" s="436" t="n"/>
      <c r="Z80" s="436" t="n"/>
    </row>
    <row r="81">
      <c r="B81" s="305" t="n"/>
      <c r="C81" s="228" t="n"/>
      <c r="D81" s="228" t="n"/>
      <c r="E81" s="228" t="n"/>
      <c r="F81" s="228" t="n"/>
      <c r="G81" s="228" t="n"/>
      <c r="H81" s="228" t="n"/>
      <c r="I81" s="306" t="n"/>
      <c r="J81" s="11" t="n"/>
      <c r="K81" s="436" t="n"/>
      <c r="L81" s="131" t="n"/>
      <c r="M81" s="131" t="n"/>
      <c r="N81" s="131" t="n"/>
      <c r="O81" s="131" t="n"/>
      <c r="P81" s="131" t="n"/>
      <c r="Q81" s="436" t="n"/>
      <c r="R81" s="436" t="n"/>
      <c r="S81" s="436" t="n"/>
      <c r="T81" s="436" t="n"/>
      <c r="U81" s="436" t="n"/>
      <c r="V81" s="436" t="n"/>
      <c r="W81" s="436" t="n"/>
      <c r="X81" s="436" t="n"/>
      <c r="Y81" s="436" t="n"/>
      <c r="Z81" s="436" t="n"/>
    </row>
    <row r="82">
      <c r="A82" t="inlineStr">
        <is>
          <t>D-SR-B-1-1</t>
        </is>
      </c>
      <c r="B82" s="259">
        <f>VLOOKUP(A82,'imp-questions'!A:H,4,FALSE)</f>
        <v/>
      </c>
      <c r="C82" s="201">
        <f>VLOOKUP(A82,'imp-questions'!A:H,5,FALSE)</f>
        <v/>
      </c>
      <c r="D82" s="195">
        <f>VLOOKUP(A82,'imp-questions'!A:H,6,FALSE)</f>
        <v/>
      </c>
      <c r="E82" s="163">
        <f>CHAR(65+VLOOKUP(A82,'imp-questions'!A:H,8,FALSE))</f>
        <v/>
      </c>
      <c r="F82" s="192" t="n"/>
      <c r="G82" s="18">
        <f>IFERROR(VLOOKUP(F82,AnsHTBL,2,FALSE),0)</f>
        <v/>
      </c>
      <c r="H82" s="103" t="n"/>
      <c r="I82" s="532" t="n"/>
      <c r="J82" s="11" t="n"/>
      <c r="K82" s="436" t="n"/>
      <c r="L82" s="131" t="n"/>
      <c r="M82" s="131" t="n"/>
      <c r="N82" s="131" t="n"/>
      <c r="O82" s="131" t="n"/>
      <c r="P82" s="131" t="n"/>
      <c r="Q82" s="436" t="n"/>
      <c r="R82" s="436" t="n"/>
      <c r="S82" s="436" t="n"/>
      <c r="T82" s="436" t="n"/>
      <c r="U82" s="436" t="n"/>
      <c r="V82" s="436" t="n"/>
      <c r="W82" s="436" t="n"/>
      <c r="X82" s="436" t="n"/>
      <c r="Y82" s="436" t="n"/>
      <c r="Z82" s="436" t="n"/>
    </row>
    <row r="83" ht="32" customHeight="1" s="330">
      <c r="B83" s="524" t="n"/>
      <c r="C83" s="144" t="n"/>
      <c r="D83" s="186">
        <f>VLOOKUP(A82,'imp-questions'!A:H,7,FALSE)</f>
        <v/>
      </c>
      <c r="E83" s="168" t="n"/>
      <c r="F83" s="26" t="n"/>
      <c r="G83" s="22" t="n"/>
      <c r="H83" s="115" t="n"/>
      <c r="I83" s="531" t="n"/>
      <c r="J83" s="11" t="n"/>
      <c r="K83" s="436" t="n"/>
      <c r="L83" s="131" t="n"/>
      <c r="M83" s="131" t="n"/>
      <c r="N83" s="131" t="n"/>
      <c r="O83" s="131" t="n"/>
      <c r="P83" s="131" t="n"/>
      <c r="Q83" s="436" t="n"/>
      <c r="R83" s="436" t="n"/>
      <c r="S83" s="436" t="n"/>
      <c r="T83" s="436" t="n"/>
      <c r="U83" s="436" t="n"/>
      <c r="V83" s="436" t="n"/>
      <c r="W83" s="436" t="n"/>
      <c r="X83" s="436" t="n"/>
      <c r="Y83" s="436" t="n"/>
      <c r="Z83" s="436" t="n"/>
    </row>
    <row r="84">
      <c r="A84" t="inlineStr">
        <is>
          <t>D-SR-B-2-1</t>
        </is>
      </c>
      <c r="B84" s="524" t="n"/>
      <c r="C84" s="201">
        <f>VLOOKUP(A84,'imp-questions'!A:H,5,FALSE)</f>
        <v/>
      </c>
      <c r="D84" s="195">
        <f>VLOOKUP(A84,'imp-questions'!A:H,6,FALSE)</f>
        <v/>
      </c>
      <c r="E84" s="163">
        <f>CHAR(65+VLOOKUP(A84,'imp-questions'!A:H,8,FALSE))</f>
        <v/>
      </c>
      <c r="F84" s="192" t="n"/>
      <c r="G84" s="18">
        <f>IFERROR(VLOOKUP(F84,AnsHTBL,2,FALSE),0)</f>
        <v/>
      </c>
      <c r="H84" s="103" t="n"/>
      <c r="I84" s="532" t="n"/>
      <c r="J84" s="11" t="n"/>
      <c r="K84" s="436" t="n"/>
      <c r="L84" s="131" t="n"/>
      <c r="M84" s="131" t="n"/>
      <c r="N84" s="131" t="n"/>
      <c r="O84" s="131" t="n"/>
      <c r="P84" s="131" t="n"/>
      <c r="Q84" s="436" t="n"/>
      <c r="R84" s="436" t="n"/>
      <c r="S84" s="436" t="n"/>
      <c r="T84" s="436" t="n"/>
      <c r="U84" s="436" t="n"/>
      <c r="V84" s="436" t="n"/>
      <c r="W84" s="436" t="n"/>
      <c r="X84" s="436" t="n"/>
      <c r="Y84" s="436" t="n"/>
      <c r="Z84" s="436" t="n"/>
    </row>
    <row r="85" ht="74" customHeight="1" s="330">
      <c r="B85" s="524" t="n"/>
      <c r="C85" s="144" t="n"/>
      <c r="D85" s="186">
        <f>VLOOKUP(A84,'imp-questions'!A:H,7,FALSE)</f>
        <v/>
      </c>
      <c r="E85" s="168" t="n"/>
      <c r="F85" s="26" t="n"/>
      <c r="G85" s="22" t="n"/>
      <c r="H85" s="115" t="n"/>
      <c r="I85" s="531" t="n"/>
      <c r="J85" s="11" t="n"/>
      <c r="K85" s="436" t="n"/>
      <c r="L85" s="131" t="n"/>
      <c r="M85" s="131" t="n"/>
      <c r="N85" s="131" t="n"/>
      <c r="O85" s="131" t="n"/>
      <c r="P85" s="131" t="n"/>
      <c r="Q85" s="436" t="n"/>
      <c r="R85" s="436" t="n"/>
      <c r="S85" s="436" t="n"/>
      <c r="T85" s="436" t="n"/>
      <c r="U85" s="436" t="n"/>
      <c r="V85" s="436" t="n"/>
      <c r="W85" s="436" t="n"/>
      <c r="X85" s="436" t="n"/>
      <c r="Y85" s="436" t="n"/>
      <c r="Z85" s="436" t="n"/>
    </row>
    <row r="86" ht="28" customHeight="1" s="330">
      <c r="A86" t="inlineStr">
        <is>
          <t>D-SR-B-3-1</t>
        </is>
      </c>
      <c r="B86" s="524" t="n"/>
      <c r="C86" s="201">
        <f>VLOOKUP(A86,'imp-questions'!A:H,5,FALSE)</f>
        <v/>
      </c>
      <c r="D86" s="195">
        <f>VLOOKUP(A86,'imp-questions'!A:H,6,FALSE)</f>
        <v/>
      </c>
      <c r="E86" s="163">
        <f>CHAR(65+VLOOKUP(A86,'imp-questions'!A:H,8,FALSE))</f>
        <v/>
      </c>
      <c r="F86" s="192" t="n"/>
      <c r="G86" s="18">
        <f>IFERROR(VLOOKUP(F86,AnsHTBL,2,FALSE),0)</f>
        <v/>
      </c>
      <c r="H86" s="103" t="n"/>
      <c r="I86" s="532" t="n"/>
      <c r="J86" s="11" t="n"/>
      <c r="K86" s="436" t="n"/>
      <c r="L86" s="131" t="n"/>
      <c r="M86" s="131" t="n"/>
      <c r="N86" s="131" t="n"/>
      <c r="O86" s="131" t="n"/>
      <c r="P86" s="131" t="n"/>
      <c r="Q86" s="436" t="n"/>
      <c r="R86" s="436" t="n"/>
      <c r="S86" s="436" t="n"/>
      <c r="T86" s="436" t="n"/>
      <c r="U86" s="436" t="n"/>
      <c r="V86" s="436" t="n"/>
      <c r="W86" s="436" t="n"/>
      <c r="X86" s="436" t="n"/>
      <c r="Y86" s="436" t="n"/>
      <c r="Z86" s="436" t="n"/>
    </row>
    <row r="87" ht="72" customHeight="1" s="330">
      <c r="B87" s="541" t="n"/>
      <c r="C87" s="172" t="n"/>
      <c r="D87" s="178">
        <f>VLOOKUP(A86,'imp-questions'!A:H,7,FALSE)</f>
        <v/>
      </c>
      <c r="E87" s="168" t="n"/>
      <c r="F87" s="26" t="n"/>
      <c r="G87" s="22" t="n"/>
      <c r="H87" s="115" t="n"/>
      <c r="I87" s="531" t="n"/>
      <c r="J87" s="11" t="n"/>
      <c r="K87" s="436" t="n"/>
      <c r="L87" s="131" t="n"/>
      <c r="M87" s="131" t="n"/>
      <c r="N87" s="131" t="n"/>
      <c r="O87" s="131" t="n"/>
      <c r="P87" s="131" t="n"/>
      <c r="Q87" s="436" t="n"/>
      <c r="R87" s="436" t="n"/>
      <c r="S87" s="436" t="n"/>
      <c r="T87" s="436" t="n"/>
      <c r="U87" s="436" t="n"/>
      <c r="V87" s="436" t="n"/>
      <c r="W87" s="436" t="n"/>
      <c r="X87" s="436" t="n"/>
      <c r="Y87" s="436" t="n"/>
      <c r="Z87" s="436" t="n"/>
    </row>
    <row r="88">
      <c r="B88" s="74" t="inlineStr">
        <is>
          <t>Secure Architecture</t>
        </is>
      </c>
      <c r="C88" s="522" t="n"/>
      <c r="D88" s="529" t="n"/>
      <c r="E88" s="415" t="n"/>
      <c r="F88" s="74" t="inlineStr">
        <is>
          <t>Answer</t>
        </is>
      </c>
      <c r="G88" s="74" t="n"/>
      <c r="H88" s="119" t="n"/>
      <c r="I88" s="73" t="inlineStr">
        <is>
          <t>Interview Notes</t>
        </is>
      </c>
      <c r="J88" s="73" t="inlineStr">
        <is>
          <t>Rating</t>
        </is>
      </c>
      <c r="K88" s="436" t="n"/>
      <c r="L88" s="131" t="n"/>
      <c r="M88" s="131" t="n"/>
      <c r="N88" s="131" t="n"/>
      <c r="O88" s="131" t="n"/>
      <c r="P88" s="131" t="n"/>
      <c r="Q88" s="436" t="n"/>
      <c r="R88" s="436" t="n"/>
      <c r="S88" s="436" t="n"/>
      <c r="T88" s="436" t="n"/>
      <c r="U88" s="436" t="n"/>
      <c r="V88" s="436" t="n"/>
      <c r="W88" s="436" t="n"/>
      <c r="X88" s="436" t="n"/>
      <c r="Y88" s="436" t="n"/>
      <c r="Z88" s="436" t="n"/>
    </row>
    <row r="89" ht="14" customHeight="1" s="330">
      <c r="A89" t="inlineStr">
        <is>
          <t>D-SA-A-1-1</t>
        </is>
      </c>
      <c r="B89" s="259">
        <f>VLOOKUP(A89,'imp-questions'!A:H,4,FALSE)</f>
        <v/>
      </c>
      <c r="C89" s="201">
        <f>VLOOKUP(A89,'imp-questions'!A:H,5,FALSE)</f>
        <v/>
      </c>
      <c r="D89" s="195">
        <f>VLOOKUP(A89,'imp-questions'!A:H,6,FALSE)</f>
        <v/>
      </c>
      <c r="E89" s="163">
        <f>CHAR(65+VLOOKUP(A89,'imp-questions'!A:H,8,FALSE))</f>
        <v/>
      </c>
      <c r="F89" s="188" t="n"/>
      <c r="G89" s="18">
        <f>IFERROR(VLOOKUP(F89,AnsFTBL,2,FALSE),0)</f>
        <v/>
      </c>
      <c r="H89" s="204">
        <f>IFERROR(AVERAGE(G89,G96),0)</f>
        <v/>
      </c>
      <c r="I89" s="533" t="n"/>
      <c r="J89" s="396">
        <f>SUM(H89,H91,H93)</f>
        <v/>
      </c>
      <c r="K89" s="436" t="n"/>
      <c r="L89" s="131" t="n"/>
      <c r="M89" s="131" t="n"/>
      <c r="N89" s="131" t="n"/>
      <c r="O89" s="131" t="n"/>
      <c r="P89" s="131" t="n"/>
      <c r="Q89" s="436" t="n"/>
      <c r="R89" s="436" t="n"/>
      <c r="S89" s="436" t="n"/>
      <c r="T89" s="436" t="n"/>
      <c r="U89" s="436" t="n"/>
      <c r="V89" s="436" t="n"/>
      <c r="W89" s="436" t="n"/>
      <c r="X89" s="436" t="n"/>
      <c r="Y89" s="436" t="n"/>
      <c r="Z89" s="436" t="n"/>
    </row>
    <row r="90" ht="42" customHeight="1" s="330">
      <c r="B90" s="524" t="n"/>
      <c r="C90" s="144" t="n"/>
      <c r="D90" s="186">
        <f>VLOOKUP(A89,'imp-questions'!A:H,7,FALSE)</f>
        <v/>
      </c>
      <c r="E90" s="168" t="n"/>
      <c r="F90" s="26" t="n"/>
      <c r="G90" s="22" t="n"/>
      <c r="H90" s="205" t="n"/>
      <c r="I90" s="534" t="n"/>
      <c r="J90" s="535" t="n"/>
      <c r="K90" s="436" t="n"/>
      <c r="L90" s="131" t="n"/>
      <c r="M90" s="131" t="n"/>
      <c r="N90" s="131" t="n"/>
      <c r="O90" s="131" t="n"/>
      <c r="P90" s="131" t="n"/>
      <c r="Q90" s="436" t="n"/>
      <c r="R90" s="436" t="n"/>
      <c r="S90" s="436" t="n"/>
      <c r="T90" s="436" t="n"/>
      <c r="U90" s="436" t="n"/>
      <c r="V90" s="436" t="n"/>
      <c r="W90" s="436" t="n"/>
      <c r="X90" s="436" t="n"/>
      <c r="Y90" s="436" t="n"/>
      <c r="Z90" s="436" t="n"/>
    </row>
    <row r="91">
      <c r="A91" t="inlineStr">
        <is>
          <t>D-SA-A-2-1</t>
        </is>
      </c>
      <c r="B91" s="524" t="n"/>
      <c r="C91" s="201">
        <f>VLOOKUP(A91,'imp-questions'!A:H,5,FALSE)</f>
        <v/>
      </c>
      <c r="D91" s="195">
        <f>VLOOKUP(A91,'imp-questions'!A:H,6,FALSE)</f>
        <v/>
      </c>
      <c r="E91" s="163">
        <f>CHAR(65+VLOOKUP(A91,'imp-questions'!A:H,8,FALSE))</f>
        <v/>
      </c>
      <c r="F91" s="188" t="n"/>
      <c r="G91" s="18">
        <f>IFERROR(VLOOKUP(F91,AnsFTBL,2,FALSE),0)</f>
        <v/>
      </c>
      <c r="H91" s="204">
        <f>IFERROR(AVERAGE(G91,G98),0)</f>
        <v/>
      </c>
      <c r="I91" s="536" t="n"/>
      <c r="J91" s="207" t="n"/>
      <c r="K91" s="436" t="n"/>
      <c r="L91" s="131" t="n"/>
      <c r="M91" s="131" t="n"/>
      <c r="N91" s="131" t="n"/>
      <c r="O91" s="131" t="n"/>
      <c r="P91" s="131" t="n"/>
      <c r="Q91" s="436" t="n"/>
      <c r="R91" s="436" t="n"/>
      <c r="S91" s="436" t="n"/>
      <c r="T91" s="436" t="n"/>
      <c r="U91" s="436" t="n"/>
      <c r="V91" s="436" t="n"/>
      <c r="W91" s="436" t="n"/>
      <c r="X91" s="436" t="n"/>
      <c r="Y91" s="436" t="n"/>
      <c r="Z91" s="436" t="n"/>
    </row>
    <row r="92" ht="42" customHeight="1" s="330">
      <c r="B92" s="524" t="n"/>
      <c r="C92" s="144" t="n"/>
      <c r="D92" s="186">
        <f>VLOOKUP(A91,'imp-questions'!A:H,7,FALSE)</f>
        <v/>
      </c>
      <c r="E92" s="168" t="n"/>
      <c r="F92" s="26" t="n"/>
      <c r="G92" s="22" t="n"/>
      <c r="H92" s="208" t="n"/>
      <c r="I92" s="537" t="n"/>
      <c r="J92" s="207" t="n"/>
      <c r="K92" s="436" t="n"/>
      <c r="L92" s="131" t="n"/>
      <c r="M92" s="131" t="n"/>
      <c r="N92" s="131" t="n"/>
      <c r="O92" s="131" t="n"/>
      <c r="P92" s="131" t="n"/>
      <c r="Q92" s="436" t="n"/>
      <c r="R92" s="436" t="n"/>
      <c r="S92" s="436" t="n"/>
      <c r="T92" s="436" t="n"/>
      <c r="U92" s="436" t="n"/>
      <c r="V92" s="436" t="n"/>
      <c r="W92" s="436" t="n"/>
      <c r="X92" s="436" t="n"/>
      <c r="Y92" s="436" t="n"/>
      <c r="Z92" s="436" t="n"/>
    </row>
    <row r="93">
      <c r="A93" t="inlineStr">
        <is>
          <t>D-SA-A-3-1</t>
        </is>
      </c>
      <c r="B93" s="524" t="n"/>
      <c r="C93" s="201">
        <f>VLOOKUP(A93,'imp-questions'!A:H,5,FALSE)</f>
        <v/>
      </c>
      <c r="D93" s="195">
        <f>VLOOKUP(A93,'imp-questions'!A:H,6,FALSE)</f>
        <v/>
      </c>
      <c r="E93" s="163">
        <f>CHAR(65+VLOOKUP(A93,'imp-questions'!A:H,8,FALSE))</f>
        <v/>
      </c>
      <c r="F93" s="188" t="n"/>
      <c r="G93" s="18">
        <f>IFERROR(VLOOKUP(F93,AnsFTBL,2,FALSE),0)</f>
        <v/>
      </c>
      <c r="H93" s="204">
        <f>IFERROR(AVERAGE(G93,G100),0)</f>
        <v/>
      </c>
      <c r="I93" s="538" t="n"/>
      <c r="J93" s="207" t="n"/>
      <c r="K93" s="436" t="n"/>
      <c r="L93" s="131" t="n"/>
      <c r="M93" s="131" t="n"/>
      <c r="N93" s="131" t="n"/>
      <c r="O93" s="131" t="n"/>
      <c r="P93" s="131" t="n"/>
      <c r="Q93" s="436" t="n"/>
      <c r="R93" s="436" t="n"/>
      <c r="S93" s="436" t="n"/>
      <c r="T93" s="436" t="n"/>
      <c r="U93" s="436" t="n"/>
      <c r="V93" s="436" t="n"/>
      <c r="W93" s="436" t="n"/>
      <c r="X93" s="436" t="n"/>
      <c r="Y93" s="436" t="n"/>
      <c r="Z93" s="436" t="n"/>
    </row>
    <row r="94" ht="42" customHeight="1" s="330">
      <c r="B94" s="541" t="n"/>
      <c r="C94" s="172" t="n"/>
      <c r="D94" s="178">
        <f>VLOOKUP(A93,'imp-questions'!A:H,7,FALSE)</f>
        <v/>
      </c>
      <c r="E94" s="168" t="n"/>
      <c r="F94" s="26" t="n"/>
      <c r="G94" s="22" t="n"/>
      <c r="H94" s="208" t="n"/>
      <c r="I94" s="537" t="n"/>
      <c r="J94" s="207" t="n"/>
      <c r="K94" s="436" t="n"/>
      <c r="L94" s="131" t="n"/>
      <c r="M94" s="131" t="n"/>
      <c r="N94" s="131" t="n"/>
      <c r="O94" s="131" t="n"/>
      <c r="P94" s="131" t="n"/>
      <c r="Q94" s="436" t="n"/>
      <c r="R94" s="436" t="n"/>
      <c r="S94" s="436" t="n"/>
      <c r="T94" s="436" t="n"/>
      <c r="U94" s="436" t="n"/>
      <c r="V94" s="436" t="n"/>
      <c r="W94" s="436" t="n"/>
      <c r="X94" s="436" t="n"/>
      <c r="Y94" s="436" t="n"/>
      <c r="Z94" s="436" t="n"/>
    </row>
    <row r="95">
      <c r="B95" s="305" t="n"/>
      <c r="C95" s="228" t="n"/>
      <c r="D95" s="228" t="n"/>
      <c r="E95" s="228" t="n"/>
      <c r="F95" s="228" t="n"/>
      <c r="G95" s="228" t="n"/>
      <c r="H95" s="228" t="n"/>
      <c r="I95" s="306" t="n"/>
      <c r="J95" s="11" t="n"/>
      <c r="K95" s="436" t="n"/>
      <c r="L95" s="131" t="n"/>
      <c r="M95" s="131" t="n"/>
      <c r="N95" s="131" t="n"/>
      <c r="O95" s="131" t="n"/>
      <c r="P95" s="131" t="n"/>
      <c r="Q95" s="436" t="n"/>
      <c r="R95" s="436" t="n"/>
      <c r="S95" s="436" t="n"/>
      <c r="T95" s="436" t="n"/>
      <c r="U95" s="436" t="n"/>
      <c r="V95" s="436" t="n"/>
      <c r="W95" s="436" t="n"/>
      <c r="X95" s="436" t="n"/>
      <c r="Y95" s="436" t="n"/>
      <c r="Z95" s="436" t="n"/>
    </row>
    <row r="96">
      <c r="A96" t="inlineStr">
        <is>
          <t>D-SA-B-1-1</t>
        </is>
      </c>
      <c r="B96" s="259">
        <f>VLOOKUP(A96,'imp-questions'!A:H,4,FALSE)</f>
        <v/>
      </c>
      <c r="C96" s="201">
        <f>VLOOKUP(A96,'imp-questions'!A:H,5,FALSE)</f>
        <v/>
      </c>
      <c r="D96" s="195">
        <f>VLOOKUP(A96,'imp-questions'!A:H,6,FALSE)</f>
        <v/>
      </c>
      <c r="E96" s="163">
        <f>CHAR(65+VLOOKUP(A96,'imp-questions'!A:H,8,FALSE))</f>
        <v/>
      </c>
      <c r="F96" s="188" t="n"/>
      <c r="G96" s="18">
        <f>IFERROR(VLOOKUP(F96,AnsFTBL,2,FALSE),0)</f>
        <v/>
      </c>
      <c r="H96" s="103" t="n"/>
      <c r="I96" s="532" t="n"/>
      <c r="J96" s="11" t="n"/>
      <c r="K96" s="436" t="n"/>
      <c r="L96" s="131" t="n"/>
      <c r="M96" s="131" t="n"/>
      <c r="N96" s="131" t="n"/>
      <c r="O96" s="131" t="n"/>
      <c r="P96" s="131" t="n"/>
      <c r="Q96" s="436" t="n"/>
      <c r="R96" s="436" t="n"/>
      <c r="S96" s="436" t="n"/>
      <c r="T96" s="436" t="n"/>
      <c r="U96" s="436" t="n"/>
      <c r="V96" s="436" t="n"/>
      <c r="W96" s="436" t="n"/>
      <c r="X96" s="436" t="n"/>
      <c r="Y96" s="436" t="n"/>
      <c r="Z96" s="436" t="n"/>
    </row>
    <row r="97" ht="42" customHeight="1" s="330">
      <c r="B97" s="524" t="n"/>
      <c r="C97" s="144" t="n"/>
      <c r="D97" s="186">
        <f>VLOOKUP(A96,'imp-questions'!A:H,7,FALSE)</f>
        <v/>
      </c>
      <c r="E97" s="168" t="n"/>
      <c r="F97" s="26" t="n"/>
      <c r="G97" s="22" t="n"/>
      <c r="H97" s="115" t="n"/>
      <c r="I97" s="531" t="n"/>
      <c r="J97" s="11" t="n"/>
      <c r="K97" s="436" t="n"/>
      <c r="L97" s="131" t="n"/>
      <c r="M97" s="131" t="n"/>
      <c r="N97" s="131" t="n"/>
      <c r="O97" s="131" t="n"/>
      <c r="P97" s="131" t="n"/>
      <c r="Q97" s="436" t="n"/>
      <c r="R97" s="436" t="n"/>
      <c r="S97" s="436" t="n"/>
      <c r="T97" s="436" t="n"/>
      <c r="U97" s="436" t="n"/>
      <c r="V97" s="436" t="n"/>
      <c r="W97" s="436" t="n"/>
      <c r="X97" s="436" t="n"/>
      <c r="Y97" s="436" t="n"/>
      <c r="Z97" s="436" t="n"/>
    </row>
    <row r="98">
      <c r="A98" t="inlineStr">
        <is>
          <t>D-SA-B-2-1</t>
        </is>
      </c>
      <c r="B98" s="524" t="n"/>
      <c r="C98" s="201">
        <f>VLOOKUP(A98,'imp-questions'!A:H,5,FALSE)</f>
        <v/>
      </c>
      <c r="D98" s="195">
        <f>VLOOKUP(A98,'imp-questions'!A:H,6,FALSE)</f>
        <v/>
      </c>
      <c r="E98" s="163">
        <f>CHAR(65+VLOOKUP(A98,'imp-questions'!A:H,8,FALSE))</f>
        <v/>
      </c>
      <c r="F98" s="192" t="n"/>
      <c r="G98" s="18">
        <f>IFERROR(VLOOKUP(F98,AnsUTBL,2,FALSE),0)</f>
        <v/>
      </c>
      <c r="H98" s="103" t="n"/>
      <c r="I98" s="532" t="n"/>
      <c r="J98" s="11" t="n"/>
      <c r="K98" s="436" t="n"/>
      <c r="L98" s="131" t="n"/>
      <c r="M98" s="131" t="n"/>
      <c r="N98" s="131" t="n"/>
      <c r="O98" s="131" t="n"/>
      <c r="P98" s="131" t="n"/>
      <c r="Q98" s="436" t="n"/>
      <c r="R98" s="436" t="n"/>
      <c r="S98" s="436" t="n"/>
      <c r="T98" s="436" t="n"/>
      <c r="U98" s="436" t="n"/>
      <c r="V98" s="436" t="n"/>
      <c r="W98" s="436" t="n"/>
      <c r="X98" s="436" t="n"/>
      <c r="Y98" s="436" t="n"/>
      <c r="Z98" s="436" t="n"/>
    </row>
    <row r="99" ht="56" customHeight="1" s="330">
      <c r="B99" s="524" t="n"/>
      <c r="C99" s="144" t="n"/>
      <c r="D99" s="186">
        <f>VLOOKUP(A98,'imp-questions'!A:H,7,FALSE)</f>
        <v/>
      </c>
      <c r="E99" s="168" t="n"/>
      <c r="F99" s="26" t="n"/>
      <c r="G99" s="22" t="n"/>
      <c r="H99" s="115" t="n"/>
      <c r="I99" s="531" t="n"/>
      <c r="J99" s="11" t="n"/>
      <c r="K99" s="436" t="n"/>
      <c r="L99" s="131" t="n"/>
      <c r="M99" s="131" t="n"/>
      <c r="N99" s="131" t="n"/>
      <c r="O99" s="131" t="n"/>
      <c r="P99" s="131" t="n"/>
      <c r="Q99" s="436" t="n"/>
      <c r="R99" s="436" t="n"/>
      <c r="S99" s="436" t="n"/>
      <c r="T99" s="436" t="n"/>
      <c r="U99" s="436" t="n"/>
      <c r="V99" s="436" t="n"/>
      <c r="W99" s="436" t="n"/>
      <c r="X99" s="436" t="n"/>
      <c r="Y99" s="436" t="n"/>
      <c r="Z99" s="436" t="n"/>
    </row>
    <row r="100">
      <c r="A100" t="inlineStr">
        <is>
          <t>D-SA-B-3-1</t>
        </is>
      </c>
      <c r="B100" s="524" t="n"/>
      <c r="C100" s="201">
        <f>VLOOKUP(A100,'imp-questions'!A:H,5,FALSE)</f>
        <v/>
      </c>
      <c r="D100" s="195">
        <f>VLOOKUP(A100,'imp-questions'!A:H,6,FALSE)</f>
        <v/>
      </c>
      <c r="E100" s="163">
        <f>CHAR(65+VLOOKUP(A100,'imp-questions'!A:H,8,FALSE))</f>
        <v/>
      </c>
      <c r="F100" s="188" t="n"/>
      <c r="G100" s="18">
        <f>IFERROR(VLOOKUP(F100,AnsFTBL,2,FALSE),0)</f>
        <v/>
      </c>
      <c r="H100" s="103" t="n"/>
      <c r="I100" s="532" t="n"/>
      <c r="J100" s="11" t="n"/>
      <c r="K100" s="436" t="n"/>
      <c r="L100" s="131" t="n"/>
      <c r="M100" s="131" t="n"/>
      <c r="N100" s="131" t="n"/>
      <c r="O100" s="131" t="n"/>
      <c r="P100" s="131" t="n"/>
      <c r="Q100" s="436" t="n"/>
      <c r="R100" s="436" t="n"/>
      <c r="S100" s="436" t="n"/>
      <c r="T100" s="436" t="n"/>
      <c r="U100" s="436" t="n"/>
      <c r="V100" s="436" t="n"/>
      <c r="W100" s="436" t="n"/>
      <c r="X100" s="436" t="n"/>
      <c r="Y100" s="436" t="n"/>
      <c r="Z100" s="436" t="n"/>
    </row>
    <row r="101" ht="42" customHeight="1" s="330">
      <c r="B101" s="541" t="n"/>
      <c r="C101" s="172" t="n"/>
      <c r="D101" s="178">
        <f>VLOOKUP(A100,'imp-questions'!A:H,7,FALSE)</f>
        <v/>
      </c>
      <c r="E101" s="168" t="n"/>
      <c r="F101" s="26" t="n"/>
      <c r="G101" s="22" t="n"/>
      <c r="H101" s="115" t="n"/>
      <c r="I101" s="531" t="n"/>
      <c r="J101" s="11" t="n"/>
      <c r="K101" s="436" t="n"/>
      <c r="L101" s="131" t="n"/>
      <c r="M101" s="131" t="n"/>
      <c r="N101" s="131" t="n"/>
      <c r="O101" s="131" t="n"/>
      <c r="P101" s="131" t="n"/>
      <c r="Q101" s="436" t="n"/>
      <c r="R101" s="436" t="n"/>
      <c r="S101" s="436" t="n"/>
      <c r="T101" s="436" t="n"/>
      <c r="U101" s="436" t="n"/>
      <c r="V101" s="436" t="n"/>
      <c r="W101" s="436" t="n"/>
      <c r="X101" s="436" t="n"/>
      <c r="Y101" s="436" t="n"/>
      <c r="Z101" s="436" t="n"/>
    </row>
    <row r="102" ht="13" customHeight="1" s="330">
      <c r="B102" s="419" t="inlineStr">
        <is>
          <t>Implementation</t>
        </is>
      </c>
      <c r="C102" s="522" t="n"/>
      <c r="D102" s="522" t="n"/>
      <c r="E102" s="522" t="n"/>
      <c r="F102" s="522" t="n"/>
      <c r="G102" s="522" t="n"/>
      <c r="H102" s="522" t="n"/>
      <c r="I102" s="522" t="n"/>
      <c r="J102" s="522" t="n"/>
      <c r="K102" s="436" t="n"/>
      <c r="L102" s="131" t="n"/>
      <c r="M102" s="131" t="n"/>
      <c r="N102" s="131" t="n"/>
      <c r="O102" s="131" t="n"/>
      <c r="P102" s="131" t="n"/>
      <c r="Q102" s="436" t="n"/>
      <c r="R102" s="436" t="n"/>
      <c r="S102" s="436" t="n"/>
      <c r="T102" s="436" t="n"/>
      <c r="U102" s="436" t="n"/>
      <c r="V102" s="436" t="n"/>
      <c r="W102" s="436" t="n"/>
      <c r="X102" s="436" t="n"/>
      <c r="Y102" s="436" t="n"/>
      <c r="Z102" s="436" t="n"/>
    </row>
    <row r="103">
      <c r="B103" s="319" t="inlineStr">
        <is>
          <t>Secure Build</t>
        </is>
      </c>
      <c r="C103" s="539" t="n"/>
      <c r="D103" s="540" t="n"/>
      <c r="E103" s="422" t="n"/>
      <c r="F103" s="319" t="inlineStr">
        <is>
          <t>Answer</t>
        </is>
      </c>
      <c r="G103" s="319" t="n"/>
      <c r="H103" s="320" t="n"/>
      <c r="I103" s="327" t="inlineStr">
        <is>
          <t>Interview Notes</t>
        </is>
      </c>
      <c r="J103" s="327" t="inlineStr">
        <is>
          <t>Rating</t>
        </is>
      </c>
      <c r="K103" s="436" t="n"/>
      <c r="L103" s="131" t="n"/>
      <c r="M103" s="131" t="n"/>
      <c r="N103" s="131" t="n"/>
      <c r="O103" s="131" t="n"/>
      <c r="P103" s="131" t="n"/>
      <c r="Q103" s="436" t="n"/>
      <c r="R103" s="436" t="n"/>
      <c r="S103" s="436" t="n"/>
      <c r="T103" s="436" t="n"/>
      <c r="U103" s="436" t="n"/>
      <c r="V103" s="436" t="n"/>
      <c r="W103" s="436" t="n"/>
      <c r="X103" s="436" t="n"/>
      <c r="Y103" s="436" t="n"/>
      <c r="Z103" s="436" t="n"/>
    </row>
    <row r="104">
      <c r="A104" t="inlineStr">
        <is>
          <t>I-SB-A-1-1</t>
        </is>
      </c>
      <c r="B104" s="315">
        <f>VLOOKUP(A104,'imp-questions'!A:H,4,FALSE)</f>
        <v/>
      </c>
      <c r="C104" s="328">
        <f>VLOOKUP(A104,'imp-questions'!A:H,5,FALSE)</f>
        <v/>
      </c>
      <c r="D104" s="195">
        <f>VLOOKUP(A104,'imp-questions'!A:H,6,FALSE)</f>
        <v/>
      </c>
      <c r="E104" s="163">
        <f>CHAR(65+VLOOKUP(A104,'imp-questions'!A:H,8,FALSE))</f>
        <v/>
      </c>
      <c r="F104" s="188" t="n"/>
      <c r="G104" s="18">
        <f>IFERROR(VLOOKUP(F104,AnsFTBL,2,FALSE),0)</f>
        <v/>
      </c>
      <c r="H104" s="204">
        <f>IFERROR(AVERAGE(G104,G111),0)</f>
        <v/>
      </c>
      <c r="I104" s="533" t="n"/>
      <c r="J104" s="394">
        <f>SUM(H104,H106,H108)</f>
        <v/>
      </c>
      <c r="K104" s="436" t="n"/>
      <c r="L104" s="131" t="n"/>
      <c r="M104" s="131" t="n"/>
      <c r="N104" s="131" t="n"/>
      <c r="O104" s="131" t="n"/>
      <c r="P104" s="131" t="n"/>
      <c r="Q104" s="436" t="n"/>
      <c r="R104" s="436" t="n"/>
      <c r="S104" s="436" t="n"/>
      <c r="T104" s="436" t="n"/>
      <c r="U104" s="436" t="n"/>
      <c r="V104" s="436" t="n"/>
      <c r="W104" s="436" t="n"/>
      <c r="X104" s="436" t="n"/>
      <c r="Y104" s="436" t="n"/>
      <c r="Z104" s="436" t="n"/>
    </row>
    <row r="105" ht="70" customHeight="1" s="330">
      <c r="B105" s="524" t="n"/>
      <c r="C105" s="144" t="n"/>
      <c r="D105" s="186">
        <f>VLOOKUP(A104,'imp-questions'!A:H,7,FALSE)</f>
        <v/>
      </c>
      <c r="E105" s="168" t="n"/>
      <c r="F105" s="26" t="n"/>
      <c r="G105" s="22" t="n"/>
      <c r="H105" s="205" t="n"/>
      <c r="I105" s="534" t="n"/>
      <c r="J105" s="535" t="n"/>
      <c r="K105" s="436" t="n"/>
      <c r="L105" s="131" t="n"/>
      <c r="M105" s="131" t="n"/>
      <c r="N105" s="131" t="n"/>
      <c r="O105" s="131" t="n"/>
      <c r="P105" s="131" t="n"/>
      <c r="Q105" s="436" t="n"/>
      <c r="R105" s="436" t="n"/>
      <c r="S105" s="436" t="n"/>
      <c r="T105" s="436" t="n"/>
      <c r="U105" s="436" t="n"/>
      <c r="V105" s="436" t="n"/>
      <c r="W105" s="436" t="n"/>
      <c r="X105" s="436" t="n"/>
      <c r="Y105" s="436" t="n"/>
      <c r="Z105" s="436" t="n"/>
    </row>
    <row r="106">
      <c r="A106" t="inlineStr">
        <is>
          <t>I-SB-A-2-1</t>
        </is>
      </c>
      <c r="B106" s="524" t="n"/>
      <c r="C106" s="328">
        <f>VLOOKUP(A106,'imp-questions'!A:H,5,FALSE)</f>
        <v/>
      </c>
      <c r="D106" s="195">
        <f>VLOOKUP(A106,'imp-questions'!A:H,6,FALSE)</f>
        <v/>
      </c>
      <c r="E106" s="163">
        <f>CHAR(65+VLOOKUP(A106,'imp-questions'!A:H,8,FALSE))</f>
        <v/>
      </c>
      <c r="F106" s="188" t="n"/>
      <c r="G106" s="18">
        <f>IFERROR(VLOOKUP(F106,AnsFTBL,2,FALSE),0)</f>
        <v/>
      </c>
      <c r="H106" s="204">
        <f>IFERROR(AVERAGE(G106,G113),0)</f>
        <v/>
      </c>
      <c r="I106" s="536" t="n"/>
      <c r="J106" s="207" t="n"/>
      <c r="K106" s="436" t="n"/>
      <c r="L106" s="131" t="n"/>
      <c r="M106" s="131" t="n"/>
      <c r="N106" s="131" t="n"/>
      <c r="O106" s="131" t="n"/>
      <c r="P106" s="131" t="n"/>
      <c r="Q106" s="436" t="n"/>
      <c r="R106" s="436" t="n"/>
      <c r="S106" s="436" t="n"/>
      <c r="T106" s="436" t="n"/>
      <c r="U106" s="436" t="n"/>
      <c r="V106" s="436" t="n"/>
      <c r="W106" s="436" t="n"/>
      <c r="X106" s="436" t="n"/>
      <c r="Y106" s="436" t="n"/>
      <c r="Z106" s="436" t="n"/>
    </row>
    <row r="107" ht="42" customHeight="1" s="330">
      <c r="B107" s="524" t="n"/>
      <c r="C107" s="144" t="n"/>
      <c r="D107" s="186">
        <f>VLOOKUP(A106,'imp-questions'!A:H,7,FALSE)</f>
        <v/>
      </c>
      <c r="E107" s="168" t="n"/>
      <c r="F107" s="26" t="n"/>
      <c r="G107" s="22" t="n"/>
      <c r="H107" s="208" t="n"/>
      <c r="I107" s="537" t="n"/>
      <c r="J107" s="207" t="n"/>
      <c r="K107" s="436" t="n"/>
      <c r="L107" s="131" t="n"/>
      <c r="M107" s="131" t="n"/>
      <c r="N107" s="131" t="n"/>
      <c r="O107" s="131" t="n"/>
      <c r="P107" s="131" t="n"/>
      <c r="Q107" s="436" t="n"/>
      <c r="R107" s="436" t="n"/>
      <c r="S107" s="436" t="n"/>
      <c r="T107" s="436" t="n"/>
      <c r="U107" s="436" t="n"/>
      <c r="V107" s="436" t="n"/>
      <c r="W107" s="436" t="n"/>
      <c r="X107" s="436" t="n"/>
      <c r="Y107" s="436" t="n"/>
      <c r="Z107" s="436" t="n"/>
    </row>
    <row r="108">
      <c r="A108" t="inlineStr">
        <is>
          <t>I-SB-A-3-1</t>
        </is>
      </c>
      <c r="B108" s="524" t="n"/>
      <c r="C108" s="328">
        <f>VLOOKUP(A108,'imp-questions'!A:H,5,FALSE)</f>
        <v/>
      </c>
      <c r="D108" s="195">
        <f>VLOOKUP(A108,'imp-questions'!A:H,6,FALSE)</f>
        <v/>
      </c>
      <c r="E108" s="163">
        <f>CHAR(65+VLOOKUP(A108,'imp-questions'!A:H,8,FALSE))</f>
        <v/>
      </c>
      <c r="F108" s="188" t="n"/>
      <c r="G108" s="18">
        <f>IFERROR(VLOOKUP(F108,AnsFTBL,2,FALSE),0)</f>
        <v/>
      </c>
      <c r="H108" s="204">
        <f>IFERROR(AVERAGE(G108,G115),0)</f>
        <v/>
      </c>
      <c r="I108" s="538" t="n"/>
      <c r="J108" s="207" t="n"/>
      <c r="K108" s="436" t="n"/>
      <c r="L108" s="131" t="n"/>
      <c r="M108" s="131" t="n"/>
      <c r="N108" s="131" t="n"/>
      <c r="O108" s="131" t="n"/>
      <c r="P108" s="131" t="n"/>
      <c r="Q108" s="436" t="n"/>
      <c r="R108" s="436" t="n"/>
      <c r="S108" s="436" t="n"/>
      <c r="T108" s="436" t="n"/>
      <c r="U108" s="436" t="n"/>
      <c r="V108" s="436" t="n"/>
      <c r="W108" s="436" t="n"/>
      <c r="X108" s="436" t="n"/>
      <c r="Y108" s="436" t="n"/>
      <c r="Z108" s="436" t="n"/>
    </row>
    <row r="109" ht="56" customHeight="1" s="330">
      <c r="B109" s="541" t="n"/>
      <c r="C109" s="172" t="n"/>
      <c r="D109" s="178">
        <f>VLOOKUP(A108,'imp-questions'!A:H,7,FALSE)</f>
        <v/>
      </c>
      <c r="E109" s="168" t="n"/>
      <c r="F109" s="26" t="n"/>
      <c r="G109" s="22" t="n"/>
      <c r="H109" s="208" t="n"/>
      <c r="I109" s="537" t="n"/>
      <c r="J109" s="207" t="n"/>
      <c r="K109" s="436" t="n"/>
      <c r="L109" s="131" t="n"/>
      <c r="M109" s="131" t="n"/>
      <c r="N109" s="131" t="n"/>
      <c r="O109" s="131" t="n"/>
      <c r="P109" s="131" t="n"/>
      <c r="Q109" s="436" t="n"/>
      <c r="R109" s="436" t="n"/>
      <c r="S109" s="436" t="n"/>
      <c r="T109" s="436" t="n"/>
      <c r="U109" s="436" t="n"/>
      <c r="V109" s="436" t="n"/>
      <c r="W109" s="436" t="n"/>
      <c r="X109" s="436" t="n"/>
      <c r="Y109" s="436" t="n"/>
      <c r="Z109" s="436" t="n"/>
    </row>
    <row r="110">
      <c r="B110" s="301" t="n"/>
      <c r="C110" s="228" t="n"/>
      <c r="D110" s="228" t="n"/>
      <c r="E110" s="228" t="n"/>
      <c r="F110" s="228" t="n"/>
      <c r="G110" s="228" t="n"/>
      <c r="H110" s="228" t="n"/>
      <c r="I110" s="302" t="n"/>
      <c r="J110" s="11" t="n"/>
      <c r="K110" s="436" t="n"/>
      <c r="L110" s="131" t="n"/>
      <c r="M110" s="131" t="n"/>
      <c r="N110" s="131" t="n"/>
      <c r="O110" s="131" t="n"/>
      <c r="P110" s="131" t="n"/>
      <c r="Q110" s="436" t="n"/>
      <c r="R110" s="436" t="n"/>
      <c r="S110" s="436" t="n"/>
      <c r="T110" s="436" t="n"/>
      <c r="U110" s="436" t="n"/>
      <c r="V110" s="436" t="n"/>
      <c r="W110" s="436" t="n"/>
      <c r="X110" s="436" t="n"/>
      <c r="Y110" s="436" t="n"/>
      <c r="Z110" s="436" t="n"/>
    </row>
    <row r="111">
      <c r="A111" t="inlineStr">
        <is>
          <t>I-SB-B-1-1</t>
        </is>
      </c>
      <c r="B111" s="315">
        <f>VLOOKUP(A111,'imp-questions'!A:H,4,FALSE)</f>
        <v/>
      </c>
      <c r="C111" s="328">
        <f>VLOOKUP(A111,'imp-questions'!A:H,5,FALSE)</f>
        <v/>
      </c>
      <c r="D111" s="195">
        <f>VLOOKUP(A111,'imp-questions'!A:H,6,FALSE)</f>
        <v/>
      </c>
      <c r="E111" s="163">
        <f>CHAR(65+VLOOKUP(A111,'imp-questions'!A:H,8,FALSE))</f>
        <v/>
      </c>
      <c r="F111" s="188" t="n"/>
      <c r="G111" s="18">
        <f>IFERROR(VLOOKUP(F111,AnsFTBL,2,FALSE),0)</f>
        <v/>
      </c>
      <c r="H111" s="103" t="n"/>
      <c r="I111" s="542" t="n"/>
      <c r="J111" s="11" t="n"/>
      <c r="K111" s="436" t="n"/>
      <c r="L111" s="131" t="n"/>
      <c r="M111" s="131" t="n"/>
      <c r="N111" s="131" t="n"/>
      <c r="O111" s="131" t="n"/>
      <c r="P111" s="131" t="n"/>
      <c r="Q111" s="436" t="n"/>
      <c r="R111" s="436" t="n"/>
      <c r="S111" s="436" t="n"/>
      <c r="T111" s="436" t="n"/>
      <c r="U111" s="436" t="n"/>
      <c r="V111" s="436" t="n"/>
      <c r="W111" s="436" t="n"/>
      <c r="X111" s="436" t="n"/>
      <c r="Y111" s="436" t="n"/>
      <c r="Z111" s="436" t="n"/>
    </row>
    <row r="112" ht="42" customHeight="1" s="330">
      <c r="B112" s="524" t="n"/>
      <c r="C112" s="144" t="n"/>
      <c r="D112" s="186">
        <f>VLOOKUP(A111,'imp-questions'!A:H,7,FALSE)</f>
        <v/>
      </c>
      <c r="E112" s="168" t="n"/>
      <c r="F112" s="26" t="n"/>
      <c r="G112" s="22" t="n"/>
      <c r="H112" s="115" t="n"/>
      <c r="I112" s="529" t="n"/>
      <c r="J112" s="11" t="n"/>
      <c r="K112" s="436" t="n"/>
      <c r="L112" s="131" t="n"/>
      <c r="M112" s="131" t="n"/>
      <c r="N112" s="131" t="n"/>
      <c r="O112" s="131" t="n"/>
      <c r="P112" s="131" t="n"/>
      <c r="Q112" s="436" t="n"/>
      <c r="R112" s="436" t="n"/>
      <c r="S112" s="436" t="n"/>
      <c r="T112" s="436" t="n"/>
      <c r="U112" s="436" t="n"/>
      <c r="V112" s="436" t="n"/>
      <c r="W112" s="436" t="n"/>
      <c r="X112" s="436" t="n"/>
      <c r="Y112" s="436" t="n"/>
      <c r="Z112" s="436" t="n"/>
    </row>
    <row r="113">
      <c r="A113" t="inlineStr">
        <is>
          <t>I-SB-B-2-1</t>
        </is>
      </c>
      <c r="B113" s="524" t="n"/>
      <c r="C113" s="328">
        <f>VLOOKUP(A113,'imp-questions'!A:H,5,FALSE)</f>
        <v/>
      </c>
      <c r="D113" s="195">
        <f>VLOOKUP(A113,'imp-questions'!A:H,6,FALSE)</f>
        <v/>
      </c>
      <c r="E113" s="163">
        <f>CHAR(65+VLOOKUP(A113,'imp-questions'!A:H,8,FALSE))</f>
        <v/>
      </c>
      <c r="F113" s="188" t="n"/>
      <c r="G113" s="18">
        <f>IFERROR(VLOOKUP(F113,AnsFTBL,2,FALSE),0)</f>
        <v/>
      </c>
      <c r="H113" s="103" t="n"/>
      <c r="I113" s="542" t="n"/>
      <c r="J113" s="11" t="n"/>
      <c r="K113" s="436" t="n"/>
      <c r="L113" s="131" t="n"/>
      <c r="M113" s="131" t="n"/>
      <c r="N113" s="131" t="n"/>
      <c r="O113" s="131" t="n"/>
      <c r="P113" s="131" t="n"/>
      <c r="Q113" s="436" t="n"/>
      <c r="R113" s="436" t="n"/>
      <c r="S113" s="436" t="n"/>
      <c r="T113" s="436" t="n"/>
      <c r="U113" s="436" t="n"/>
      <c r="V113" s="436" t="n"/>
      <c r="W113" s="436" t="n"/>
      <c r="X113" s="436" t="n"/>
      <c r="Y113" s="436" t="n"/>
      <c r="Z113" s="436" t="n"/>
    </row>
    <row r="114" ht="70" customHeight="1" s="330">
      <c r="B114" s="524" t="n"/>
      <c r="C114" s="144" t="n"/>
      <c r="D114" s="186">
        <f>VLOOKUP(A113,'imp-questions'!A:H,7,FALSE)</f>
        <v/>
      </c>
      <c r="E114" s="168" t="n"/>
      <c r="F114" s="26" t="n"/>
      <c r="G114" s="22" t="n"/>
      <c r="H114" s="115" t="n"/>
      <c r="I114" s="529" t="n"/>
      <c r="J114" s="11" t="n"/>
      <c r="K114" s="436" t="n"/>
      <c r="L114" s="131" t="n"/>
      <c r="M114" s="131" t="n"/>
      <c r="N114" s="131" t="n"/>
      <c r="O114" s="131" t="n"/>
      <c r="P114" s="131" t="n"/>
      <c r="Q114" s="436" t="n"/>
      <c r="R114" s="436" t="n"/>
      <c r="S114" s="436" t="n"/>
      <c r="T114" s="436" t="n"/>
      <c r="U114" s="436" t="n"/>
      <c r="V114" s="436" t="n"/>
      <c r="W114" s="436" t="n"/>
      <c r="X114" s="436" t="n"/>
      <c r="Y114" s="436" t="n"/>
      <c r="Z114" s="436" t="n"/>
    </row>
    <row r="115">
      <c r="A115" t="inlineStr">
        <is>
          <t>I-SB-B-3-1</t>
        </is>
      </c>
      <c r="B115" s="524" t="n"/>
      <c r="C115" s="328">
        <f>VLOOKUP(A115,'imp-questions'!A:H,5,FALSE)</f>
        <v/>
      </c>
      <c r="D115" s="195">
        <f>VLOOKUP(A115,'imp-questions'!A:H,6,FALSE)</f>
        <v/>
      </c>
      <c r="E115" s="163">
        <f>CHAR(65+VLOOKUP(A115,'imp-questions'!A:H,8,FALSE))</f>
        <v/>
      </c>
      <c r="F115" s="188" t="n"/>
      <c r="G115" s="18">
        <f>IFERROR(VLOOKUP(F115,AnsFTBL,2,FALSE),0)</f>
        <v/>
      </c>
      <c r="H115" s="103" t="n"/>
      <c r="I115" s="542" t="n"/>
      <c r="J115" s="11" t="n"/>
      <c r="K115" s="436" t="n"/>
      <c r="L115" s="131" t="n"/>
      <c r="M115" s="131" t="n"/>
      <c r="N115" s="131" t="n"/>
      <c r="O115" s="131" t="n"/>
      <c r="P115" s="131" t="n"/>
      <c r="Q115" s="436" t="n"/>
      <c r="R115" s="436" t="n"/>
      <c r="S115" s="436" t="n"/>
      <c r="T115" s="436" t="n"/>
      <c r="U115" s="436" t="n"/>
      <c r="V115" s="436" t="n"/>
      <c r="W115" s="436" t="n"/>
      <c r="X115" s="436" t="n"/>
      <c r="Y115" s="436" t="n"/>
      <c r="Z115" s="436" t="n"/>
    </row>
    <row r="116" ht="70" customHeight="1" s="330">
      <c r="B116" s="541" t="n"/>
      <c r="C116" s="172" t="n"/>
      <c r="D116" s="178">
        <f>VLOOKUP(A115,'imp-questions'!A:H,7,FALSE)</f>
        <v/>
      </c>
      <c r="E116" s="168" t="n"/>
      <c r="F116" s="26" t="n"/>
      <c r="G116" s="22" t="n"/>
      <c r="H116" s="115" t="n"/>
      <c r="I116" s="529" t="n"/>
      <c r="J116" s="11" t="n"/>
      <c r="K116" s="436" t="n"/>
      <c r="L116" s="131" t="n"/>
      <c r="M116" s="131" t="n"/>
      <c r="N116" s="131" t="n"/>
      <c r="O116" s="131" t="n"/>
      <c r="P116" s="131" t="n"/>
      <c r="Q116" s="436" t="n"/>
      <c r="R116" s="436" t="n"/>
      <c r="S116" s="436" t="n"/>
      <c r="T116" s="436" t="n"/>
      <c r="U116" s="436" t="n"/>
      <c r="V116" s="436" t="n"/>
      <c r="W116" s="436" t="n"/>
      <c r="X116" s="436" t="n"/>
      <c r="Y116" s="436" t="n"/>
      <c r="Z116" s="436" t="n"/>
    </row>
    <row r="117">
      <c r="B117" s="324" t="inlineStr">
        <is>
          <t>Secure Deployment</t>
        </is>
      </c>
      <c r="C117" s="522" t="n"/>
      <c r="D117" s="529" t="n"/>
      <c r="E117" s="175" t="n"/>
      <c r="F117" s="324" t="inlineStr">
        <is>
          <t>Answer</t>
        </is>
      </c>
      <c r="G117" s="176" t="n"/>
      <c r="H117" s="177" t="n"/>
      <c r="I117" s="327" t="inlineStr">
        <is>
          <t>Interview Notes</t>
        </is>
      </c>
      <c r="J117" s="327" t="inlineStr">
        <is>
          <t>Rating</t>
        </is>
      </c>
      <c r="K117" s="436" t="n"/>
      <c r="L117" s="131" t="n"/>
      <c r="M117" s="131" t="n"/>
      <c r="N117" s="131" t="n"/>
      <c r="O117" s="131" t="n"/>
      <c r="P117" s="131" t="n"/>
      <c r="Q117" s="436" t="n"/>
      <c r="R117" s="436" t="n"/>
      <c r="S117" s="436" t="n"/>
      <c r="T117" s="436" t="n"/>
      <c r="U117" s="436" t="n"/>
      <c r="V117" s="436" t="n"/>
      <c r="W117" s="436" t="n"/>
      <c r="X117" s="436" t="n"/>
      <c r="Y117" s="436" t="n"/>
      <c r="Z117" s="436" t="n"/>
    </row>
    <row r="118" ht="14" customHeight="1" s="330">
      <c r="A118" t="inlineStr">
        <is>
          <t>I-SD-A-1-1</t>
        </is>
      </c>
      <c r="B118" s="315">
        <f>VLOOKUP(A118,'imp-questions'!A:H,4,FALSE)</f>
        <v/>
      </c>
      <c r="C118" s="328">
        <f>VLOOKUP(A118,'imp-questions'!A:H,5,FALSE)</f>
        <v/>
      </c>
      <c r="D118" s="195">
        <f>VLOOKUP(A118,'imp-questions'!A:H,6,FALSE)</f>
        <v/>
      </c>
      <c r="E118" s="163">
        <f>CHAR(65+VLOOKUP(A118,'imp-questions'!A:H,8,FALSE))</f>
        <v/>
      </c>
      <c r="F118" s="188" t="n"/>
      <c r="G118" s="18">
        <f>IFERROR(VLOOKUP(F118,AnsFTBL,2,FALSE),0)</f>
        <v/>
      </c>
      <c r="H118" s="204">
        <f>IFERROR(AVERAGE(G118,G125),0)</f>
        <v/>
      </c>
      <c r="I118" s="533" t="n"/>
      <c r="J118" s="394">
        <f>SUM(H118,H120,H122)</f>
        <v/>
      </c>
      <c r="K118" s="436" t="n"/>
      <c r="L118" s="131" t="n"/>
      <c r="M118" s="131" t="n"/>
      <c r="N118" s="131" t="n"/>
      <c r="O118" s="131" t="n"/>
      <c r="P118" s="131" t="n"/>
      <c r="Q118" s="436" t="n"/>
      <c r="R118" s="436" t="n"/>
      <c r="S118" s="436" t="n"/>
      <c r="T118" s="436" t="n"/>
      <c r="U118" s="436" t="n"/>
      <c r="V118" s="436" t="n"/>
      <c r="W118" s="436" t="n"/>
      <c r="X118" s="436" t="n"/>
      <c r="Y118" s="436" t="n"/>
      <c r="Z118" s="436" t="n"/>
    </row>
    <row r="119" ht="70" customHeight="1" s="330">
      <c r="B119" s="524" t="n"/>
      <c r="C119" s="144" t="n"/>
      <c r="D119" s="186">
        <f>VLOOKUP(A118,'imp-questions'!A:H,7,FALSE)</f>
        <v/>
      </c>
      <c r="E119" s="168" t="n"/>
      <c r="F119" s="26" t="n"/>
      <c r="G119" s="22" t="n"/>
      <c r="H119" s="205" t="n"/>
      <c r="I119" s="534" t="n"/>
      <c r="J119" s="535" t="n"/>
      <c r="K119" s="436" t="n"/>
      <c r="L119" s="131" t="n"/>
      <c r="M119" s="131" t="n"/>
      <c r="N119" s="131" t="n"/>
      <c r="O119" s="131" t="n"/>
      <c r="P119" s="131" t="n"/>
      <c r="Q119" s="436" t="n"/>
      <c r="R119" s="436" t="n"/>
      <c r="S119" s="436" t="n"/>
      <c r="T119" s="436" t="n"/>
      <c r="U119" s="436" t="n"/>
      <c r="V119" s="436" t="n"/>
      <c r="W119" s="436" t="n"/>
      <c r="X119" s="436" t="n"/>
      <c r="Y119" s="436" t="n"/>
      <c r="Z119" s="436" t="n"/>
    </row>
    <row r="120">
      <c r="A120" t="inlineStr">
        <is>
          <t>I-SD-A-2-1</t>
        </is>
      </c>
      <c r="B120" s="524" t="n"/>
      <c r="C120" s="328">
        <f>VLOOKUP(A120,'imp-questions'!A:H,5,FALSE)</f>
        <v/>
      </c>
      <c r="D120" s="195">
        <f>VLOOKUP(A120,'imp-questions'!A:H,6,FALSE)</f>
        <v/>
      </c>
      <c r="E120" s="163">
        <f>CHAR(65+VLOOKUP(A120,'imp-questions'!A:H,8,FALSE))</f>
        <v/>
      </c>
      <c r="F120" s="188" t="n"/>
      <c r="G120" s="18">
        <f>IFERROR(VLOOKUP(F120,AnsFTBL,2,FALSE),0)</f>
        <v/>
      </c>
      <c r="H120" s="204">
        <f>IFERROR(AVERAGE(G120,G127),0)</f>
        <v/>
      </c>
      <c r="I120" s="536" t="n"/>
      <c r="J120" s="207" t="n"/>
      <c r="K120" s="436" t="n"/>
      <c r="L120" s="131" t="n"/>
      <c r="M120" s="131" t="n"/>
      <c r="N120" s="131" t="n"/>
      <c r="O120" s="131" t="n"/>
      <c r="P120" s="131" t="n"/>
      <c r="Q120" s="436" t="n"/>
      <c r="R120" s="436" t="n"/>
      <c r="S120" s="436" t="n"/>
      <c r="T120" s="436" t="n"/>
      <c r="U120" s="436" t="n"/>
      <c r="V120" s="436" t="n"/>
      <c r="W120" s="436" t="n"/>
      <c r="X120" s="436" t="n"/>
      <c r="Y120" s="436" t="n"/>
      <c r="Z120" s="436" t="n"/>
    </row>
    <row r="121" ht="56" customHeight="1" s="330">
      <c r="B121" s="524" t="n"/>
      <c r="C121" s="144" t="n"/>
      <c r="D121" s="186">
        <f>VLOOKUP(A120,'imp-questions'!A:H,7,FALSE)</f>
        <v/>
      </c>
      <c r="E121" s="168" t="n"/>
      <c r="F121" s="26" t="n"/>
      <c r="G121" s="22" t="n"/>
      <c r="H121" s="208" t="n"/>
      <c r="I121" s="537" t="n"/>
      <c r="J121" s="207" t="n"/>
      <c r="K121" s="436" t="n"/>
      <c r="L121" s="131" t="n"/>
      <c r="M121" s="131" t="n"/>
      <c r="N121" s="131" t="n"/>
      <c r="O121" s="131" t="n"/>
      <c r="P121" s="131" t="n"/>
      <c r="Q121" s="436" t="n"/>
      <c r="R121" s="436" t="n"/>
      <c r="S121" s="436" t="n"/>
      <c r="T121" s="436" t="n"/>
      <c r="U121" s="436" t="n"/>
      <c r="V121" s="436" t="n"/>
      <c r="W121" s="436" t="n"/>
      <c r="X121" s="436" t="n"/>
      <c r="Y121" s="436" t="n"/>
      <c r="Z121" s="436" t="n"/>
    </row>
    <row r="122">
      <c r="A122" t="inlineStr">
        <is>
          <t>I-SD-A-3-1</t>
        </is>
      </c>
      <c r="B122" s="524" t="n"/>
      <c r="C122" s="328">
        <f>VLOOKUP(A122,'imp-questions'!A:H,5,FALSE)</f>
        <v/>
      </c>
      <c r="D122" s="195">
        <f>VLOOKUP(A122,'imp-questions'!A:H,6,FALSE)</f>
        <v/>
      </c>
      <c r="E122" s="163">
        <f>CHAR(65+VLOOKUP(A122,'imp-questions'!A:H,8,FALSE))</f>
        <v/>
      </c>
      <c r="F122" s="188" t="n"/>
      <c r="G122" s="18">
        <f>IFERROR(VLOOKUP(F122,AnsFTBL,2,FALSE),0)</f>
        <v/>
      </c>
      <c r="H122" s="204">
        <f>IFERROR(AVERAGE(G122,G129),0)</f>
        <v/>
      </c>
      <c r="I122" s="538" t="n"/>
      <c r="J122" s="207" t="n"/>
      <c r="K122" s="436" t="n"/>
      <c r="L122" s="131" t="n"/>
      <c r="M122" s="131" t="n"/>
      <c r="N122" s="131" t="n"/>
      <c r="O122" s="131" t="n"/>
      <c r="P122" s="131" t="n"/>
      <c r="Q122" s="436" t="n"/>
      <c r="R122" s="436" t="n"/>
      <c r="S122" s="436" t="n"/>
      <c r="T122" s="436" t="n"/>
      <c r="U122" s="436" t="n"/>
      <c r="V122" s="436" t="n"/>
      <c r="W122" s="436" t="n"/>
      <c r="X122" s="436" t="n"/>
      <c r="Y122" s="436" t="n"/>
      <c r="Z122" s="436" t="n"/>
    </row>
    <row r="123" ht="42" customHeight="1" s="330">
      <c r="B123" s="541" t="n"/>
      <c r="C123" s="172" t="n"/>
      <c r="D123" s="178">
        <f>VLOOKUP(A122,'imp-questions'!A:H,7,FALSE)</f>
        <v/>
      </c>
      <c r="E123" s="168" t="n"/>
      <c r="F123" s="26" t="n"/>
      <c r="G123" s="22" t="n"/>
      <c r="H123" s="208" t="n"/>
      <c r="I123" s="537" t="n"/>
      <c r="J123" s="207" t="n"/>
      <c r="K123" s="436" t="n"/>
      <c r="L123" s="131" t="n"/>
      <c r="M123" s="131" t="n"/>
      <c r="N123" s="131" t="n"/>
      <c r="O123" s="131" t="n"/>
      <c r="P123" s="131" t="n"/>
      <c r="Q123" s="436" t="n"/>
      <c r="R123" s="436" t="n"/>
      <c r="S123" s="436" t="n"/>
      <c r="T123" s="436" t="n"/>
      <c r="U123" s="436" t="n"/>
      <c r="V123" s="436" t="n"/>
      <c r="W123" s="436" t="n"/>
      <c r="X123" s="436" t="n"/>
      <c r="Y123" s="436" t="n"/>
      <c r="Z123" s="436" t="n"/>
    </row>
    <row r="124">
      <c r="B124" s="301" t="n"/>
      <c r="C124" s="228" t="n"/>
      <c r="D124" s="228" t="n"/>
      <c r="E124" s="228" t="n"/>
      <c r="F124" s="228" t="n"/>
      <c r="G124" s="228" t="n"/>
      <c r="H124" s="228" t="n"/>
      <c r="I124" s="302" t="n"/>
      <c r="J124" s="11" t="n"/>
      <c r="K124" s="436" t="n"/>
      <c r="L124" s="131" t="n"/>
      <c r="M124" s="131" t="n"/>
      <c r="N124" s="131" t="n"/>
      <c r="O124" s="131" t="n"/>
      <c r="P124" s="131" t="n"/>
      <c r="Q124" s="436" t="n"/>
      <c r="R124" s="436" t="n"/>
      <c r="S124" s="436" t="n"/>
      <c r="T124" s="436" t="n"/>
      <c r="U124" s="436" t="n"/>
      <c r="V124" s="436" t="n"/>
      <c r="W124" s="436" t="n"/>
      <c r="X124" s="436" t="n"/>
      <c r="Y124" s="436" t="n"/>
      <c r="Z124" s="436" t="n"/>
    </row>
    <row r="125">
      <c r="A125" t="inlineStr">
        <is>
          <t>I-SD-B-1-1</t>
        </is>
      </c>
      <c r="B125" s="315">
        <f>VLOOKUP(A125,'imp-questions'!A:H,4,FALSE)</f>
        <v/>
      </c>
      <c r="C125" s="328">
        <f>VLOOKUP(A125,'imp-questions'!A:H,5,FALSE)</f>
        <v/>
      </c>
      <c r="D125" s="195">
        <f>VLOOKUP(A125,'imp-questions'!A:H,6,FALSE)</f>
        <v/>
      </c>
      <c r="E125" s="163">
        <f>CHAR(65+VLOOKUP(A125,'imp-questions'!A:H,8,FALSE))</f>
        <v/>
      </c>
      <c r="F125" s="188" t="n"/>
      <c r="G125" s="18">
        <f>IFERROR(VLOOKUP(F125,AnsFTBL,2,FALSE),0)</f>
        <v/>
      </c>
      <c r="H125" s="103" t="n"/>
      <c r="I125" s="542" t="n"/>
      <c r="J125" s="11" t="n"/>
      <c r="K125" s="436" t="n"/>
      <c r="L125" s="131" t="n"/>
      <c r="M125" s="131" t="n"/>
      <c r="N125" s="131" t="n"/>
      <c r="O125" s="131" t="n"/>
      <c r="P125" s="131" t="n"/>
      <c r="Q125" s="436" t="n"/>
      <c r="R125" s="436" t="n"/>
      <c r="S125" s="436" t="n"/>
      <c r="T125" s="436" t="n"/>
      <c r="U125" s="436" t="n"/>
      <c r="V125" s="436" t="n"/>
      <c r="W125" s="436" t="n"/>
      <c r="X125" s="436" t="n"/>
      <c r="Y125" s="436" t="n"/>
      <c r="Z125" s="436" t="n"/>
    </row>
    <row r="126" ht="42" customHeight="1" s="330">
      <c r="B126" s="524" t="n"/>
      <c r="C126" s="144" t="n"/>
      <c r="D126" s="186">
        <f>VLOOKUP(A125,'imp-questions'!A:H,7,FALSE)</f>
        <v/>
      </c>
      <c r="E126" s="168" t="n"/>
      <c r="F126" s="26" t="n"/>
      <c r="G126" s="22" t="n"/>
      <c r="H126" s="115" t="n"/>
      <c r="I126" s="529" t="n"/>
      <c r="J126" s="11" t="n"/>
      <c r="K126" s="436" t="n"/>
      <c r="L126" s="131" t="n"/>
      <c r="M126" s="131" t="n"/>
      <c r="N126" s="131" t="n"/>
      <c r="O126" s="131" t="n"/>
      <c r="P126" s="131" t="n"/>
      <c r="Q126" s="436" t="n"/>
      <c r="R126" s="436" t="n"/>
      <c r="S126" s="436" t="n"/>
      <c r="T126" s="436" t="n"/>
      <c r="U126" s="436" t="n"/>
      <c r="V126" s="436" t="n"/>
      <c r="W126" s="436" t="n"/>
      <c r="X126" s="436" t="n"/>
      <c r="Y126" s="436" t="n"/>
      <c r="Z126" s="436" t="n"/>
    </row>
    <row r="127">
      <c r="A127" t="inlineStr">
        <is>
          <t>I-SD-B-2-1</t>
        </is>
      </c>
      <c r="B127" s="524" t="n"/>
      <c r="C127" s="328">
        <f>VLOOKUP(A127,'imp-questions'!A:H,5,FALSE)</f>
        <v/>
      </c>
      <c r="D127" s="195">
        <f>VLOOKUP(A127,'imp-questions'!A:H,6,FALSE)</f>
        <v/>
      </c>
      <c r="E127" s="163">
        <f>CHAR(65+VLOOKUP(A127,'imp-questions'!A:H,8,FALSE))</f>
        <v/>
      </c>
      <c r="F127" s="188" t="n"/>
      <c r="G127" s="18">
        <f>IFERROR(VLOOKUP(F127,AnsFTBL,2,FALSE),0)</f>
        <v/>
      </c>
      <c r="H127" s="103" t="n"/>
      <c r="I127" s="542" t="n"/>
      <c r="J127" s="11" t="n"/>
      <c r="K127" s="436" t="n"/>
      <c r="L127" s="131" t="n"/>
      <c r="M127" s="131" t="n"/>
      <c r="N127" s="131" t="n"/>
      <c r="O127" s="131" t="n"/>
      <c r="P127" s="131" t="n"/>
      <c r="Q127" s="436" t="n"/>
      <c r="R127" s="436" t="n"/>
      <c r="S127" s="436" t="n"/>
      <c r="T127" s="436" t="n"/>
      <c r="U127" s="436" t="n"/>
      <c r="V127" s="436" t="n"/>
      <c r="W127" s="436" t="n"/>
      <c r="X127" s="436" t="n"/>
      <c r="Y127" s="436" t="n"/>
      <c r="Z127" s="436" t="n"/>
    </row>
    <row r="128" ht="42" customHeight="1" s="330">
      <c r="B128" s="524" t="n"/>
      <c r="C128" s="144" t="n"/>
      <c r="D128" s="186">
        <f>VLOOKUP(A127,'imp-questions'!A:H,7,FALSE)</f>
        <v/>
      </c>
      <c r="E128" s="168" t="n"/>
      <c r="F128" s="26" t="n"/>
      <c r="G128" s="22" t="n"/>
      <c r="H128" s="115" t="n"/>
      <c r="I128" s="529" t="n"/>
      <c r="J128" s="11" t="n"/>
      <c r="K128" s="436" t="n"/>
      <c r="L128" s="131" t="n"/>
      <c r="M128" s="131" t="n"/>
      <c r="N128" s="131" t="n"/>
      <c r="O128" s="131" t="n"/>
      <c r="P128" s="131" t="n"/>
      <c r="Q128" s="436" t="n"/>
      <c r="R128" s="436" t="n"/>
      <c r="S128" s="436" t="n"/>
      <c r="T128" s="436" t="n"/>
      <c r="U128" s="436" t="n"/>
      <c r="V128" s="436" t="n"/>
      <c r="W128" s="436" t="n"/>
      <c r="X128" s="436" t="n"/>
      <c r="Y128" s="436" t="n"/>
      <c r="Z128" s="436" t="n"/>
    </row>
    <row r="129">
      <c r="A129" t="inlineStr">
        <is>
          <t>I-SD-B-3-1</t>
        </is>
      </c>
      <c r="B129" s="524" t="n"/>
      <c r="C129" s="328">
        <f>VLOOKUP(A129,'imp-questions'!A:H,5,FALSE)</f>
        <v/>
      </c>
      <c r="D129" s="195">
        <f>VLOOKUP(A129,'imp-questions'!A:H,6,FALSE)</f>
        <v/>
      </c>
      <c r="E129" s="163">
        <f>CHAR(65+VLOOKUP(A129,'imp-questions'!A:H,8,FALSE))</f>
        <v/>
      </c>
      <c r="F129" s="188" t="n"/>
      <c r="G129" s="18">
        <f>IFERROR(VLOOKUP(F129,AnsFTBL,2,FALSE),0)</f>
        <v/>
      </c>
      <c r="H129" s="103" t="n"/>
      <c r="I129" s="542" t="n"/>
      <c r="J129" s="11" t="n"/>
      <c r="K129" s="436" t="n"/>
      <c r="L129" s="131" t="n"/>
      <c r="M129" s="131" t="n"/>
      <c r="N129" s="131" t="n"/>
      <c r="O129" s="131" t="n"/>
      <c r="P129" s="131" t="n"/>
      <c r="Q129" s="436" t="n"/>
      <c r="R129" s="436" t="n"/>
      <c r="S129" s="436" t="n"/>
      <c r="T129" s="436" t="n"/>
      <c r="U129" s="436" t="n"/>
      <c r="V129" s="436" t="n"/>
      <c r="W129" s="436" t="n"/>
      <c r="X129" s="436" t="n"/>
      <c r="Y129" s="436" t="n"/>
      <c r="Z129" s="436" t="n"/>
    </row>
    <row r="130" ht="42" customHeight="1" s="330">
      <c r="B130" s="541" t="n"/>
      <c r="C130" s="172" t="n"/>
      <c r="D130" s="178">
        <f>VLOOKUP(A129,'imp-questions'!A:H,7,FALSE)</f>
        <v/>
      </c>
      <c r="E130" s="168" t="n"/>
      <c r="F130" s="26" t="n"/>
      <c r="G130" s="22" t="n"/>
      <c r="H130" s="115" t="n"/>
      <c r="I130" s="529" t="n"/>
      <c r="J130" s="11" t="n"/>
      <c r="K130" s="436" t="n"/>
      <c r="L130" s="131" t="n"/>
      <c r="M130" s="131" t="n"/>
      <c r="N130" s="131" t="n"/>
      <c r="O130" s="131" t="n"/>
      <c r="P130" s="131" t="n"/>
      <c r="Q130" s="436" t="n"/>
      <c r="R130" s="436" t="n"/>
      <c r="S130" s="436" t="n"/>
      <c r="T130" s="436" t="n"/>
      <c r="U130" s="436" t="n"/>
      <c r="V130" s="436" t="n"/>
      <c r="W130" s="436" t="n"/>
      <c r="X130" s="436" t="n"/>
      <c r="Y130" s="436" t="n"/>
      <c r="Z130" s="436" t="n"/>
    </row>
    <row r="131">
      <c r="B131" s="324" t="inlineStr">
        <is>
          <t>Defect Management</t>
        </is>
      </c>
      <c r="C131" s="522" t="n"/>
      <c r="D131" s="529" t="n"/>
      <c r="E131" s="175" t="n"/>
      <c r="F131" s="324" t="inlineStr">
        <is>
          <t>Answer</t>
        </is>
      </c>
      <c r="G131" s="176" t="n"/>
      <c r="H131" s="177" t="n"/>
      <c r="I131" s="327" t="inlineStr">
        <is>
          <t>Interview Notes</t>
        </is>
      </c>
      <c r="J131" s="327" t="inlineStr">
        <is>
          <t>Rating</t>
        </is>
      </c>
      <c r="K131" s="436" t="n"/>
      <c r="L131" s="131" t="n"/>
      <c r="M131" s="131" t="n"/>
      <c r="N131" s="131" t="n"/>
      <c r="O131" s="131" t="n"/>
      <c r="P131" s="131" t="n"/>
      <c r="Q131" s="436" t="n"/>
      <c r="R131" s="436" t="n"/>
      <c r="S131" s="436" t="n"/>
      <c r="T131" s="436" t="n"/>
      <c r="U131" s="436" t="n"/>
      <c r="V131" s="436" t="n"/>
      <c r="W131" s="436" t="n"/>
      <c r="X131" s="436" t="n"/>
      <c r="Y131" s="436" t="n"/>
      <c r="Z131" s="436" t="n"/>
    </row>
    <row r="132" ht="14" customHeight="1" s="330">
      <c r="A132" t="inlineStr">
        <is>
          <t>I-DM-A-1-1</t>
        </is>
      </c>
      <c r="B132" s="315">
        <f>VLOOKUP(A132,'imp-questions'!A:H,4,FALSE)</f>
        <v/>
      </c>
      <c r="C132" s="328">
        <f>VLOOKUP(A132,'imp-questions'!A:H,5,FALSE)</f>
        <v/>
      </c>
      <c r="D132" s="195">
        <f>VLOOKUP(A132,'imp-questions'!A:H,6,FALSE)</f>
        <v/>
      </c>
      <c r="E132" s="163">
        <f>CHAR(65+VLOOKUP(A132,'imp-questions'!A:H,8,FALSE))</f>
        <v/>
      </c>
      <c r="F132" s="188" t="n"/>
      <c r="G132" s="18">
        <f>IFERROR(VLOOKUP(F132,AnsFTBL,2,FALSE),0)</f>
        <v/>
      </c>
      <c r="H132" s="204">
        <f>IFERROR(AVERAGE(G132,G139),0)</f>
        <v/>
      </c>
      <c r="I132" s="533" t="n"/>
      <c r="J132" s="394">
        <f>SUM(H132,H134,H136)</f>
        <v/>
      </c>
      <c r="K132" s="436" t="n"/>
      <c r="L132" s="131" t="n"/>
      <c r="M132" s="131" t="n"/>
      <c r="N132" s="131" t="n"/>
      <c r="O132" s="131" t="n"/>
      <c r="P132" s="131" t="n"/>
      <c r="Q132" s="436" t="n"/>
      <c r="R132" s="436" t="n"/>
      <c r="S132" s="436" t="n"/>
      <c r="T132" s="436" t="n"/>
      <c r="U132" s="436" t="n"/>
      <c r="V132" s="436" t="n"/>
      <c r="W132" s="436" t="n"/>
      <c r="X132" s="436" t="n"/>
      <c r="Y132" s="436" t="n"/>
      <c r="Z132" s="436" t="n"/>
    </row>
    <row r="133" ht="56" customHeight="1" s="330">
      <c r="B133" s="524" t="n"/>
      <c r="C133" s="144" t="n"/>
      <c r="D133" s="186">
        <f>VLOOKUP(A132,'imp-questions'!A:H,7,FALSE)</f>
        <v/>
      </c>
      <c r="E133" s="168" t="n"/>
      <c r="F133" s="26" t="n"/>
      <c r="G133" s="22" t="n"/>
      <c r="H133" s="205" t="n"/>
      <c r="I133" s="534" t="n"/>
      <c r="J133" s="535" t="n"/>
      <c r="K133" s="436" t="n"/>
      <c r="L133" s="131" t="n"/>
      <c r="M133" s="131" t="n"/>
      <c r="N133" s="131" t="n"/>
      <c r="O133" s="131" t="n"/>
      <c r="P133" s="131" t="n"/>
      <c r="Q133" s="436" t="n"/>
      <c r="R133" s="436" t="n"/>
      <c r="S133" s="436" t="n"/>
      <c r="T133" s="436" t="n"/>
      <c r="U133" s="436" t="n"/>
      <c r="V133" s="436" t="n"/>
      <c r="W133" s="436" t="n"/>
      <c r="X133" s="436" t="n"/>
      <c r="Y133" s="436" t="n"/>
      <c r="Z133" s="436" t="n"/>
    </row>
    <row r="134">
      <c r="A134" t="inlineStr">
        <is>
          <t>I-DM-A-2-1</t>
        </is>
      </c>
      <c r="B134" s="524" t="n"/>
      <c r="C134" s="328">
        <f>VLOOKUP(A134,'imp-questions'!A:H,5,FALSE)</f>
        <v/>
      </c>
      <c r="D134" s="195">
        <f>VLOOKUP(A134,'imp-questions'!A:H,6,FALSE)</f>
        <v/>
      </c>
      <c r="E134" s="163">
        <f>CHAR(65+VLOOKUP(A134,'imp-questions'!A:H,8,FALSE))</f>
        <v/>
      </c>
      <c r="F134" s="188" t="n"/>
      <c r="G134" s="18">
        <f>IFERROR(VLOOKUP(F134,AnsFTBL,2,FALSE),0)</f>
        <v/>
      </c>
      <c r="H134" s="204">
        <f>IFERROR(AVERAGE(G134,G141),0)</f>
        <v/>
      </c>
      <c r="I134" s="536" t="n"/>
      <c r="J134" s="207" t="n"/>
      <c r="K134" s="436" t="n"/>
      <c r="L134" s="131" t="n"/>
      <c r="M134" s="131" t="n"/>
      <c r="N134" s="131" t="n"/>
      <c r="O134" s="131" t="n"/>
      <c r="P134" s="131" t="n"/>
      <c r="Q134" s="436" t="n"/>
      <c r="R134" s="436" t="n"/>
      <c r="S134" s="436" t="n"/>
      <c r="T134" s="436" t="n"/>
      <c r="U134" s="436" t="n"/>
      <c r="V134" s="436" t="n"/>
      <c r="W134" s="436" t="n"/>
      <c r="X134" s="436" t="n"/>
      <c r="Y134" s="436" t="n"/>
      <c r="Z134" s="436" t="n"/>
    </row>
    <row r="135" ht="42" customHeight="1" s="330">
      <c r="B135" s="524" t="n"/>
      <c r="C135" s="144" t="n"/>
      <c r="D135" s="186">
        <f>VLOOKUP(A134,'imp-questions'!A:H,7,FALSE)</f>
        <v/>
      </c>
      <c r="E135" s="168" t="n"/>
      <c r="F135" s="26" t="n"/>
      <c r="G135" s="22" t="n"/>
      <c r="H135" s="208" t="n"/>
      <c r="I135" s="537" t="n"/>
      <c r="J135" s="207" t="n"/>
      <c r="K135" s="436" t="n"/>
      <c r="L135" s="131" t="n"/>
      <c r="M135" s="131" t="n"/>
      <c r="N135" s="131" t="n"/>
      <c r="O135" s="131" t="n"/>
      <c r="P135" s="131" t="n"/>
      <c r="Q135" s="436" t="n"/>
      <c r="R135" s="436" t="n"/>
      <c r="S135" s="436" t="n"/>
      <c r="T135" s="436" t="n"/>
      <c r="U135" s="436" t="n"/>
      <c r="V135" s="436" t="n"/>
      <c r="W135" s="436" t="n"/>
      <c r="X135" s="436" t="n"/>
      <c r="Y135" s="436" t="n"/>
      <c r="Z135" s="436" t="n"/>
    </row>
    <row r="136">
      <c r="A136" t="inlineStr">
        <is>
          <t>I-DM-A-3-1</t>
        </is>
      </c>
      <c r="B136" s="524" t="n"/>
      <c r="C136" s="328">
        <f>VLOOKUP(A136,'imp-questions'!A:H,5,FALSE)</f>
        <v/>
      </c>
      <c r="D136" s="195">
        <f>VLOOKUP(A136,'imp-questions'!A:H,6,FALSE)</f>
        <v/>
      </c>
      <c r="E136" s="163">
        <f>CHAR(65+VLOOKUP(A136,'imp-questions'!A:H,8,FALSE))</f>
        <v/>
      </c>
      <c r="F136" s="188" t="n"/>
      <c r="G136" s="18">
        <f>IFERROR(VLOOKUP(F136,AnsFTBL,2,FALSE),0)</f>
        <v/>
      </c>
      <c r="H136" s="204">
        <f>IFERROR(AVERAGE(G136,G143),0)</f>
        <v/>
      </c>
      <c r="I136" s="538" t="n"/>
      <c r="J136" s="207" t="n"/>
      <c r="K136" s="436" t="n"/>
      <c r="L136" s="131" t="n"/>
      <c r="M136" s="131" t="n"/>
      <c r="N136" s="131" t="n"/>
      <c r="O136" s="131" t="n"/>
      <c r="P136" s="131" t="n"/>
      <c r="Q136" s="436" t="n"/>
      <c r="R136" s="436" t="n"/>
      <c r="S136" s="436" t="n"/>
      <c r="T136" s="436" t="n"/>
      <c r="U136" s="436" t="n"/>
      <c r="V136" s="436" t="n"/>
      <c r="W136" s="436" t="n"/>
      <c r="X136" s="436" t="n"/>
      <c r="Y136" s="436" t="n"/>
      <c r="Z136" s="436" t="n"/>
    </row>
    <row r="137" ht="28" customHeight="1" s="330">
      <c r="B137" s="541" t="n"/>
      <c r="C137" s="172" t="n"/>
      <c r="D137" s="178">
        <f>VLOOKUP(A136,'imp-questions'!A:H,7,FALSE)</f>
        <v/>
      </c>
      <c r="E137" s="168" t="n"/>
      <c r="F137" s="26" t="n"/>
      <c r="G137" s="22" t="n"/>
      <c r="H137" s="208" t="n"/>
      <c r="I137" s="537" t="n"/>
      <c r="J137" s="207" t="n"/>
      <c r="K137" s="436" t="n"/>
      <c r="L137" s="131" t="n"/>
      <c r="M137" s="131" t="n"/>
      <c r="N137" s="131" t="n"/>
      <c r="O137" s="131" t="n"/>
      <c r="P137" s="131" t="n"/>
      <c r="Q137" s="436" t="n"/>
      <c r="R137" s="436" t="n"/>
      <c r="S137" s="436" t="n"/>
      <c r="T137" s="436" t="n"/>
      <c r="U137" s="436" t="n"/>
      <c r="V137" s="436" t="n"/>
      <c r="W137" s="436" t="n"/>
      <c r="X137" s="436" t="n"/>
      <c r="Y137" s="436" t="n"/>
      <c r="Z137" s="436" t="n"/>
    </row>
    <row r="138">
      <c r="B138" s="301" t="n"/>
      <c r="C138" s="228" t="n"/>
      <c r="D138" s="228" t="n"/>
      <c r="E138" s="228" t="n"/>
      <c r="F138" s="228" t="n"/>
      <c r="G138" s="228" t="n"/>
      <c r="H138" s="228" t="n"/>
      <c r="I138" s="302" t="n"/>
      <c r="J138" s="11" t="n"/>
      <c r="K138" s="436" t="n"/>
      <c r="L138" s="131" t="n"/>
      <c r="M138" s="131" t="n"/>
      <c r="N138" s="131" t="n"/>
      <c r="O138" s="131" t="n"/>
      <c r="P138" s="131" t="n"/>
      <c r="Q138" s="436" t="n"/>
      <c r="R138" s="436" t="n"/>
      <c r="S138" s="436" t="n"/>
      <c r="T138" s="436" t="n"/>
      <c r="U138" s="436" t="n"/>
      <c r="V138" s="436" t="n"/>
      <c r="W138" s="436" t="n"/>
      <c r="X138" s="436" t="n"/>
      <c r="Y138" s="436" t="n"/>
      <c r="Z138" s="436" t="n"/>
    </row>
    <row r="139">
      <c r="A139" t="inlineStr">
        <is>
          <t>I-DM-B-1-1</t>
        </is>
      </c>
      <c r="B139" s="315">
        <f>VLOOKUP(A139,'imp-questions'!A:H,4,FALSE)</f>
        <v/>
      </c>
      <c r="C139" s="328">
        <f>VLOOKUP(A139,'imp-questions'!A:H,5,FALSE)</f>
        <v/>
      </c>
      <c r="D139" s="195">
        <f>VLOOKUP(A139,'imp-questions'!A:H,6,FALSE)</f>
        <v/>
      </c>
      <c r="E139" s="163">
        <f>CHAR(65+VLOOKUP(A139,'imp-questions'!A:H,8,FALSE))</f>
        <v/>
      </c>
      <c r="F139" s="188" t="n"/>
      <c r="G139" s="18">
        <f>IFERROR(VLOOKUP(F139,AnsFTBL,2,FALSE),0)</f>
        <v/>
      </c>
      <c r="H139" s="103" t="n"/>
      <c r="I139" s="542" t="n"/>
      <c r="J139" s="11" t="n"/>
      <c r="K139" s="436" t="n"/>
      <c r="L139" s="131" t="n"/>
      <c r="M139" s="131" t="n"/>
      <c r="N139" s="131" t="n"/>
      <c r="O139" s="131" t="n"/>
      <c r="P139" s="131" t="n"/>
      <c r="Q139" s="436" t="n"/>
      <c r="R139" s="436" t="n"/>
      <c r="S139" s="436" t="n"/>
      <c r="T139" s="436" t="n"/>
      <c r="U139" s="436" t="n"/>
      <c r="V139" s="436" t="n"/>
      <c r="W139" s="436" t="n"/>
      <c r="X139" s="436" t="n"/>
      <c r="Y139" s="436" t="n"/>
      <c r="Z139" s="436" t="n"/>
    </row>
    <row r="140" ht="42" customHeight="1" s="330">
      <c r="B140" s="524" t="n"/>
      <c r="C140" s="144" t="n"/>
      <c r="D140" s="186">
        <f>VLOOKUP(A139,'imp-questions'!A:H,7,FALSE)</f>
        <v/>
      </c>
      <c r="E140" s="168" t="n"/>
      <c r="F140" s="26" t="n"/>
      <c r="G140" s="22" t="n"/>
      <c r="H140" s="115" t="n"/>
      <c r="I140" s="529" t="n"/>
      <c r="J140" s="11" t="n"/>
      <c r="K140" s="436" t="n"/>
      <c r="L140" s="131" t="n"/>
      <c r="M140" s="131" t="n"/>
      <c r="N140" s="131" t="n"/>
      <c r="O140" s="131" t="n"/>
      <c r="P140" s="131" t="n"/>
      <c r="Q140" s="436" t="n"/>
      <c r="R140" s="436" t="n"/>
      <c r="S140" s="436" t="n"/>
      <c r="T140" s="436" t="n"/>
      <c r="U140" s="436" t="n"/>
      <c r="V140" s="436" t="n"/>
      <c r="W140" s="436" t="n"/>
      <c r="X140" s="436" t="n"/>
      <c r="Y140" s="436" t="n"/>
      <c r="Z140" s="436" t="n"/>
    </row>
    <row r="141">
      <c r="A141" t="inlineStr">
        <is>
          <t>I-DM-B-2-1</t>
        </is>
      </c>
      <c r="B141" s="524" t="n"/>
      <c r="C141" s="328">
        <f>VLOOKUP(A141,'imp-questions'!A:H,5,FALSE)</f>
        <v/>
      </c>
      <c r="D141" s="195">
        <f>VLOOKUP(A141,'imp-questions'!A:H,6,FALSE)</f>
        <v/>
      </c>
      <c r="E141" s="163">
        <f>CHAR(65+VLOOKUP(A141,'imp-questions'!A:H,8,FALSE))</f>
        <v/>
      </c>
      <c r="F141" s="188" t="n"/>
      <c r="G141" s="18">
        <f>IFERROR(VLOOKUP(F141,AnsFTBL,2,FALSE),0)</f>
        <v/>
      </c>
      <c r="H141" s="103" t="n"/>
      <c r="I141" s="542" t="n"/>
      <c r="J141" s="11" t="n"/>
      <c r="K141" s="436" t="n"/>
      <c r="L141" s="131" t="n"/>
      <c r="M141" s="131" t="n"/>
      <c r="N141" s="131" t="n"/>
      <c r="O141" s="131" t="n"/>
      <c r="P141" s="131" t="n"/>
      <c r="Q141" s="436" t="n"/>
      <c r="R141" s="436" t="n"/>
      <c r="S141" s="436" t="n"/>
      <c r="T141" s="436" t="n"/>
      <c r="U141" s="436" t="n"/>
      <c r="V141" s="436" t="n"/>
      <c r="W141" s="436" t="n"/>
      <c r="X141" s="436" t="n"/>
      <c r="Y141" s="436" t="n"/>
      <c r="Z141" s="436" t="n"/>
    </row>
    <row r="142" ht="42" customHeight="1" s="330">
      <c r="B142" s="524" t="n"/>
      <c r="C142" s="144" t="n"/>
      <c r="D142" s="186">
        <f>VLOOKUP(A141,'imp-questions'!A:H,7,FALSE)</f>
        <v/>
      </c>
      <c r="E142" s="168" t="n"/>
      <c r="F142" s="26" t="n"/>
      <c r="G142" s="22" t="n"/>
      <c r="H142" s="115" t="n"/>
      <c r="I142" s="529" t="n"/>
      <c r="J142" s="11" t="n"/>
      <c r="K142" s="436" t="n"/>
      <c r="L142" s="131" t="n"/>
      <c r="M142" s="131" t="n"/>
      <c r="N142" s="131" t="n"/>
      <c r="O142" s="131" t="n"/>
      <c r="P142" s="131" t="n"/>
      <c r="Q142" s="436" t="n"/>
      <c r="R142" s="436" t="n"/>
      <c r="S142" s="436" t="n"/>
      <c r="T142" s="436" t="n"/>
      <c r="U142" s="436" t="n"/>
      <c r="V142" s="436" t="n"/>
      <c r="W142" s="436" t="n"/>
      <c r="X142" s="436" t="n"/>
      <c r="Y142" s="436" t="n"/>
      <c r="Z142" s="436" t="n"/>
    </row>
    <row r="143">
      <c r="A143" t="inlineStr">
        <is>
          <t>I-DM-B-3-1</t>
        </is>
      </c>
      <c r="B143" s="524" t="n"/>
      <c r="C143" s="328">
        <f>VLOOKUP(A143,'imp-questions'!A:H,5,FALSE)</f>
        <v/>
      </c>
      <c r="D143" s="195">
        <f>VLOOKUP(A143,'imp-questions'!A:H,6,FALSE)</f>
        <v/>
      </c>
      <c r="E143" s="163">
        <f>CHAR(65+VLOOKUP(A143,'imp-questions'!A:H,8,FALSE))</f>
        <v/>
      </c>
      <c r="F143" s="188" t="n"/>
      <c r="G143" s="18">
        <f>IFERROR(VLOOKUP(F143,AnsFTBL,2,FALSE),0)</f>
        <v/>
      </c>
      <c r="H143" s="103" t="n"/>
      <c r="I143" s="542" t="n"/>
      <c r="J143" s="11" t="n"/>
      <c r="K143" s="436" t="n"/>
      <c r="L143" s="131" t="n"/>
      <c r="M143" s="131" t="n"/>
      <c r="N143" s="131" t="n"/>
      <c r="O143" s="131" t="n"/>
      <c r="P143" s="131" t="n"/>
      <c r="Q143" s="436" t="n"/>
      <c r="R143" s="436" t="n"/>
      <c r="S143" s="436" t="n"/>
      <c r="T143" s="436" t="n"/>
      <c r="U143" s="436" t="n"/>
      <c r="V143" s="436" t="n"/>
      <c r="W143" s="436" t="n"/>
      <c r="X143" s="436" t="n"/>
      <c r="Y143" s="436" t="n"/>
      <c r="Z143" s="436" t="n"/>
    </row>
    <row r="144" ht="56" customHeight="1" s="330">
      <c r="B144" s="541" t="n"/>
      <c r="C144" s="172" t="n"/>
      <c r="D144" s="178">
        <f>VLOOKUP(A143,'imp-questions'!A:H,7,FALSE)</f>
        <v/>
      </c>
      <c r="E144" s="168" t="n"/>
      <c r="F144" s="26" t="n"/>
      <c r="G144" s="22" t="n"/>
      <c r="H144" s="115" t="n"/>
      <c r="I144" s="529" t="n"/>
      <c r="J144" s="11" t="n"/>
      <c r="K144" s="436" t="n"/>
      <c r="L144" s="131" t="n"/>
      <c r="M144" s="131" t="n"/>
      <c r="N144" s="131" t="n"/>
      <c r="O144" s="131" t="n"/>
      <c r="P144" s="131" t="n"/>
      <c r="Q144" s="436" t="n"/>
      <c r="R144" s="436" t="n"/>
      <c r="S144" s="436" t="n"/>
      <c r="T144" s="436" t="n"/>
      <c r="U144" s="436" t="n"/>
      <c r="V144" s="436" t="n"/>
      <c r="W144" s="436" t="n"/>
      <c r="X144" s="436" t="n"/>
      <c r="Y144" s="436" t="n"/>
      <c r="Z144" s="436" t="n"/>
    </row>
    <row r="145" ht="13" customHeight="1" s="330">
      <c r="B145" s="386" t="inlineStr">
        <is>
          <t>Verification</t>
        </is>
      </c>
      <c r="C145" s="522" t="n"/>
      <c r="D145" s="522" t="n"/>
      <c r="E145" s="522" t="n"/>
      <c r="F145" s="522" t="n"/>
      <c r="G145" s="522" t="n"/>
      <c r="H145" s="522" t="n"/>
      <c r="I145" s="522" t="n"/>
      <c r="J145" s="522" t="n"/>
      <c r="K145" s="436" t="n"/>
      <c r="L145" s="131" t="n"/>
      <c r="M145" s="131" t="n"/>
      <c r="N145" s="131" t="n"/>
      <c r="O145" s="131" t="n"/>
      <c r="P145" s="131" t="n"/>
      <c r="Q145" s="436" t="n"/>
      <c r="R145" s="436" t="n"/>
      <c r="S145" s="436" t="n"/>
      <c r="T145" s="436" t="n"/>
      <c r="U145" s="436" t="n"/>
      <c r="V145" s="436" t="n"/>
      <c r="W145" s="436" t="n"/>
      <c r="X145" s="436" t="n"/>
      <c r="Y145" s="436" t="n"/>
      <c r="Z145" s="436" t="n"/>
    </row>
    <row r="146">
      <c r="B146" s="77" t="inlineStr">
        <is>
          <t>Architecture Assessment</t>
        </is>
      </c>
      <c r="C146" s="539" t="n"/>
      <c r="D146" s="540" t="n"/>
      <c r="E146" s="412" t="n"/>
      <c r="F146" s="77" t="inlineStr">
        <is>
          <t>Answer</t>
        </is>
      </c>
      <c r="G146" s="77" t="n"/>
      <c r="H146" s="120" t="n"/>
      <c r="I146" s="78" t="inlineStr">
        <is>
          <t>Interview Notes</t>
        </is>
      </c>
      <c r="J146" s="78" t="inlineStr">
        <is>
          <t>Rating</t>
        </is>
      </c>
      <c r="K146" s="436" t="n"/>
      <c r="L146" s="131" t="n"/>
      <c r="M146" s="131" t="n"/>
      <c r="N146" s="131" t="n"/>
      <c r="O146" s="131" t="n"/>
      <c r="P146" s="131" t="n"/>
      <c r="Q146" s="436" t="n"/>
      <c r="R146" s="436" t="n"/>
      <c r="S146" s="436" t="n"/>
      <c r="T146" s="436" t="n"/>
      <c r="U146" s="436" t="n"/>
      <c r="V146" s="436" t="n"/>
      <c r="W146" s="436" t="n"/>
      <c r="X146" s="436" t="n"/>
      <c r="Y146" s="436" t="n"/>
      <c r="Z146" s="436" t="n"/>
    </row>
    <row r="147">
      <c r="A147" t="inlineStr">
        <is>
          <t>V-AA-A-1-1</t>
        </is>
      </c>
      <c r="B147" s="543">
        <f>VLOOKUP(A147,'imp-questions'!A:H,4,FALSE)</f>
        <v/>
      </c>
      <c r="C147" s="202">
        <f>VLOOKUP(A147,'imp-questions'!A:H,5,FALSE)</f>
        <v/>
      </c>
      <c r="D147" s="195">
        <f>VLOOKUP(A147,'imp-questions'!A:H,6,FALSE)</f>
        <v/>
      </c>
      <c r="E147" s="179">
        <f>CHAR(65+VLOOKUP(A147,'imp-questions'!A:H,8,FALSE))</f>
        <v/>
      </c>
      <c r="F147" s="188" t="n"/>
      <c r="G147" s="18">
        <f>IFERROR(VLOOKUP(F147,AnsFTBL,2,FALSE),0)</f>
        <v/>
      </c>
      <c r="H147" s="204">
        <f>IFERROR(AVERAGE(G147,G154),0)</f>
        <v/>
      </c>
      <c r="I147" s="533" t="n"/>
      <c r="J147" s="387">
        <f>SUM(H147,H149,H151)</f>
        <v/>
      </c>
      <c r="K147" s="436" t="n"/>
      <c r="L147" s="131" t="n"/>
      <c r="M147" s="131" t="n"/>
      <c r="N147" s="131" t="n"/>
      <c r="O147" s="131" t="n"/>
      <c r="P147" s="131" t="n"/>
      <c r="Q147" s="436" t="n"/>
      <c r="R147" s="436" t="n"/>
      <c r="S147" s="436" t="n"/>
      <c r="T147" s="436" t="n"/>
      <c r="U147" s="436" t="n"/>
      <c r="V147" s="436" t="n"/>
      <c r="W147" s="436" t="n"/>
      <c r="X147" s="436" t="n"/>
      <c r="Y147" s="436" t="n"/>
      <c r="Z147" s="436" t="n"/>
    </row>
    <row r="148" ht="56" customHeight="1" s="330">
      <c r="B148" s="524" t="n"/>
      <c r="C148" s="144" t="n"/>
      <c r="D148" s="186">
        <f>VLOOKUP(A147,'imp-questions'!A:H,7,FALSE)</f>
        <v/>
      </c>
      <c r="E148" s="182" t="n"/>
      <c r="F148" s="183" t="n"/>
      <c r="G148" s="184" t="n"/>
      <c r="H148" s="205" t="n"/>
      <c r="I148" s="534" t="n"/>
      <c r="J148" s="535" t="n"/>
      <c r="K148" s="436" t="n"/>
      <c r="L148" s="131" t="n"/>
      <c r="M148" s="131" t="n"/>
      <c r="N148" s="131" t="n"/>
      <c r="O148" s="131" t="n"/>
      <c r="P148" s="131" t="n"/>
      <c r="Q148" s="436" t="n"/>
      <c r="R148" s="436" t="n"/>
      <c r="S148" s="436" t="n"/>
      <c r="T148" s="436" t="n"/>
      <c r="U148" s="436" t="n"/>
      <c r="V148" s="436" t="n"/>
      <c r="W148" s="436" t="n"/>
      <c r="X148" s="436" t="n"/>
      <c r="Y148" s="436" t="n"/>
      <c r="Z148" s="436" t="n"/>
    </row>
    <row r="149">
      <c r="A149" t="inlineStr">
        <is>
          <t>V-AA-A-2-1</t>
        </is>
      </c>
      <c r="B149" s="524" t="n"/>
      <c r="C149" s="202">
        <f>VLOOKUP(A149,'imp-questions'!A:H,5,FALSE)</f>
        <v/>
      </c>
      <c r="D149" s="195">
        <f>VLOOKUP(A149,'imp-questions'!A:H,6,FALSE)</f>
        <v/>
      </c>
      <c r="E149" s="179">
        <f>CHAR(65+VLOOKUP(A149,'imp-questions'!A:H,8,FALSE))</f>
        <v/>
      </c>
      <c r="F149" s="188" t="n"/>
      <c r="G149" s="18">
        <f>IFERROR(VLOOKUP(F149,AnsFTBL,2,FALSE),0)</f>
        <v/>
      </c>
      <c r="H149" s="204">
        <f>IFERROR(AVERAGE(G149,G156),0)</f>
        <v/>
      </c>
      <c r="I149" s="536" t="n"/>
      <c r="J149" s="207" t="n"/>
      <c r="K149" s="436" t="n"/>
      <c r="L149" s="131" t="n"/>
      <c r="M149" s="131" t="n"/>
      <c r="N149" s="131" t="n"/>
      <c r="O149" s="131" t="n"/>
      <c r="P149" s="131" t="n"/>
      <c r="Q149" s="436" t="n"/>
      <c r="R149" s="436" t="n"/>
      <c r="S149" s="436" t="n"/>
      <c r="T149" s="436" t="n"/>
      <c r="U149" s="436" t="n"/>
      <c r="V149" s="436" t="n"/>
      <c r="W149" s="436" t="n"/>
      <c r="X149" s="436" t="n"/>
      <c r="Y149" s="436" t="n"/>
      <c r="Z149" s="436" t="n"/>
    </row>
    <row r="150" ht="56" customHeight="1" s="330">
      <c r="B150" s="524" t="n"/>
      <c r="C150" s="144" t="n"/>
      <c r="D150" s="186">
        <f>VLOOKUP(A149,'imp-questions'!A:H,7,FALSE)</f>
        <v/>
      </c>
      <c r="E150" s="182" t="n"/>
      <c r="F150" s="183" t="n"/>
      <c r="G150" s="184" t="n"/>
      <c r="H150" s="208" t="n"/>
      <c r="I150" s="537" t="n"/>
      <c r="J150" s="207" t="n"/>
      <c r="K150" s="436" t="n"/>
      <c r="L150" s="131" t="n"/>
      <c r="M150" s="131" t="n"/>
      <c r="N150" s="131" t="n"/>
      <c r="O150" s="131" t="n"/>
      <c r="P150" s="131" t="n"/>
      <c r="Q150" s="436" t="n"/>
      <c r="R150" s="436" t="n"/>
      <c r="S150" s="436" t="n"/>
      <c r="T150" s="436" t="n"/>
      <c r="U150" s="436" t="n"/>
      <c r="V150" s="436" t="n"/>
      <c r="W150" s="436" t="n"/>
      <c r="X150" s="436" t="n"/>
      <c r="Y150" s="436" t="n"/>
      <c r="Z150" s="436" t="n"/>
    </row>
    <row r="151">
      <c r="A151" t="inlineStr">
        <is>
          <t>V-AA-A-3-1</t>
        </is>
      </c>
      <c r="B151" s="524" t="n"/>
      <c r="C151" s="202">
        <f>VLOOKUP(A151,'imp-questions'!A:H,5,FALSE)</f>
        <v/>
      </c>
      <c r="D151" s="195">
        <f>VLOOKUP(A151,'imp-questions'!A:H,6,FALSE)</f>
        <v/>
      </c>
      <c r="E151" s="179">
        <f>CHAR(65+VLOOKUP(A151,'imp-questions'!A:H,8,FALSE))</f>
        <v/>
      </c>
      <c r="F151" s="188" t="n"/>
      <c r="G151" s="18">
        <f>IFERROR(VLOOKUP(F151,AnsFTBL,2,FALSE),0)</f>
        <v/>
      </c>
      <c r="H151" s="204">
        <f>IFERROR(AVERAGE(G151,G158),0)</f>
        <v/>
      </c>
      <c r="I151" s="538" t="n"/>
      <c r="J151" s="207" t="n"/>
      <c r="K151" s="436" t="n"/>
      <c r="L151" s="131" t="n"/>
      <c r="M151" s="131" t="n"/>
      <c r="N151" s="131" t="n"/>
      <c r="O151" s="131" t="n"/>
      <c r="P151" s="131" t="n"/>
      <c r="Q151" s="436" t="n"/>
      <c r="R151" s="436" t="n"/>
      <c r="S151" s="436" t="n"/>
      <c r="T151" s="436" t="n"/>
      <c r="U151" s="436" t="n"/>
      <c r="V151" s="436" t="n"/>
      <c r="W151" s="436" t="n"/>
      <c r="X151" s="436" t="n"/>
      <c r="Y151" s="436" t="n"/>
      <c r="Z151" s="436" t="n"/>
    </row>
    <row r="152" ht="56" customHeight="1" s="330">
      <c r="B152" s="541" t="n"/>
      <c r="C152" s="172" t="n"/>
      <c r="D152" s="178">
        <f>VLOOKUP(A151,'imp-questions'!A:H,7,FALSE)</f>
        <v/>
      </c>
      <c r="E152" s="182" t="n"/>
      <c r="F152" s="183" t="n"/>
      <c r="G152" s="184" t="n"/>
      <c r="H152" s="208" t="n"/>
      <c r="I152" s="537" t="n"/>
      <c r="J152" s="207" t="n"/>
      <c r="K152" s="436" t="n"/>
      <c r="L152" s="131" t="n"/>
      <c r="M152" s="131" t="n"/>
      <c r="N152" s="131" t="n"/>
      <c r="O152" s="131" t="n"/>
      <c r="P152" s="131" t="n"/>
      <c r="Q152" s="436" t="n"/>
      <c r="R152" s="436" t="n"/>
      <c r="S152" s="436" t="n"/>
      <c r="T152" s="436" t="n"/>
      <c r="U152" s="436" t="n"/>
      <c r="V152" s="436" t="n"/>
      <c r="W152" s="436" t="n"/>
      <c r="X152" s="436" t="n"/>
      <c r="Y152" s="436" t="n"/>
      <c r="Z152" s="436" t="n"/>
    </row>
    <row r="153">
      <c r="B153" s="307" t="n"/>
      <c r="C153" s="230" t="n"/>
      <c r="D153" s="230" t="n"/>
      <c r="E153" s="230" t="n"/>
      <c r="F153" s="230" t="n"/>
      <c r="G153" s="230" t="n"/>
      <c r="H153" s="230" t="n"/>
      <c r="I153" s="308" t="n"/>
      <c r="J153" s="11" t="n"/>
      <c r="K153" s="436" t="n"/>
      <c r="L153" s="131" t="n"/>
      <c r="M153" s="131" t="n"/>
      <c r="N153" s="131" t="n"/>
      <c r="O153" s="131" t="n"/>
      <c r="P153" s="131" t="n"/>
      <c r="Q153" s="436" t="n"/>
      <c r="R153" s="436" t="n"/>
      <c r="S153" s="436" t="n"/>
      <c r="T153" s="436" t="n"/>
      <c r="U153" s="436" t="n"/>
      <c r="V153" s="436" t="n"/>
      <c r="W153" s="436" t="n"/>
      <c r="X153" s="436" t="n"/>
      <c r="Y153" s="436" t="n"/>
      <c r="Z153" s="436" t="n"/>
    </row>
    <row r="154">
      <c r="A154" t="inlineStr">
        <is>
          <t>V-AA-B-1-1</t>
        </is>
      </c>
      <c r="B154" s="543">
        <f>VLOOKUP(A154,'imp-questions'!A:H,4,FALSE)</f>
        <v/>
      </c>
      <c r="C154" s="202">
        <f>VLOOKUP(A154,'imp-questions'!A:H,5,FALSE)</f>
        <v/>
      </c>
      <c r="D154" s="195">
        <f>VLOOKUP(A154,'imp-questions'!A:H,6,FALSE)</f>
        <v/>
      </c>
      <c r="E154" s="179">
        <f>CHAR(65+VLOOKUP(A154,'imp-questions'!A:H,8,FALSE))</f>
        <v/>
      </c>
      <c r="F154" s="188" t="n"/>
      <c r="G154" s="18">
        <f>IFERROR(VLOOKUP(F154,AnsFTBL,2,FALSE),0)</f>
        <v/>
      </c>
      <c r="H154" s="181" t="n"/>
      <c r="I154" s="544" t="n"/>
      <c r="J154" s="11" t="n"/>
      <c r="K154" s="436" t="n"/>
      <c r="L154" s="131" t="n"/>
      <c r="M154" s="131" t="n"/>
      <c r="N154" s="131" t="n"/>
      <c r="O154" s="131" t="n"/>
      <c r="P154" s="131" t="n"/>
      <c r="Q154" s="436" t="n"/>
      <c r="R154" s="436" t="n"/>
      <c r="S154" s="436" t="n"/>
      <c r="T154" s="436" t="n"/>
      <c r="U154" s="436" t="n"/>
      <c r="V154" s="436" t="n"/>
      <c r="W154" s="436" t="n"/>
      <c r="X154" s="436" t="n"/>
      <c r="Y154" s="436" t="n"/>
      <c r="Z154" s="436" t="n"/>
    </row>
    <row r="155" ht="42" customHeight="1" s="330">
      <c r="B155" s="524" t="n"/>
      <c r="C155" s="144" t="n"/>
      <c r="D155" s="186">
        <f>VLOOKUP(A154,'imp-questions'!A:H,7,FALSE)</f>
        <v/>
      </c>
      <c r="E155" s="182" t="n"/>
      <c r="F155" s="183" t="n"/>
      <c r="G155" s="184" t="n"/>
      <c r="H155" s="185" t="n"/>
      <c r="I155" s="529" t="n"/>
      <c r="J155" s="11" t="n"/>
      <c r="K155" s="436" t="n"/>
      <c r="L155" s="131" t="n"/>
      <c r="M155" s="131" t="n"/>
      <c r="N155" s="131" t="n"/>
      <c r="O155" s="131" t="n"/>
      <c r="P155" s="131" t="n"/>
      <c r="Q155" s="436" t="n"/>
      <c r="R155" s="436" t="n"/>
      <c r="S155" s="436" t="n"/>
      <c r="T155" s="436" t="n"/>
      <c r="U155" s="436" t="n"/>
      <c r="V155" s="436" t="n"/>
      <c r="W155" s="436" t="n"/>
      <c r="X155" s="436" t="n"/>
      <c r="Y155" s="436" t="n"/>
      <c r="Z155" s="436" t="n"/>
    </row>
    <row r="156">
      <c r="A156" t="inlineStr">
        <is>
          <t>V-AA-B-2-1</t>
        </is>
      </c>
      <c r="B156" s="524" t="n"/>
      <c r="C156" s="202">
        <f>VLOOKUP(A156,'imp-questions'!A:H,5,FALSE)</f>
        <v/>
      </c>
      <c r="D156" s="195">
        <f>VLOOKUP(A156,'imp-questions'!A:H,6,FALSE)</f>
        <v/>
      </c>
      <c r="E156" s="179">
        <f>CHAR(65+VLOOKUP(A156,'imp-questions'!A:H,8,FALSE))</f>
        <v/>
      </c>
      <c r="F156" s="188" t="n"/>
      <c r="G156" s="18">
        <f>IFERROR(VLOOKUP(F156,AnsFTBL,2,FALSE),0)</f>
        <v/>
      </c>
      <c r="H156" s="181" t="n"/>
      <c r="I156" s="544" t="n"/>
      <c r="J156" s="11" t="n"/>
      <c r="K156" s="436" t="n"/>
      <c r="L156" s="131" t="n"/>
      <c r="M156" s="131" t="n"/>
      <c r="N156" s="131" t="n"/>
      <c r="O156" s="131" t="n"/>
      <c r="P156" s="131" t="n"/>
      <c r="Q156" s="436" t="n"/>
      <c r="R156" s="436" t="n"/>
      <c r="S156" s="436" t="n"/>
      <c r="T156" s="436" t="n"/>
      <c r="U156" s="436" t="n"/>
      <c r="V156" s="436" t="n"/>
      <c r="W156" s="436" t="n"/>
      <c r="X156" s="436" t="n"/>
      <c r="Y156" s="436" t="n"/>
      <c r="Z156" s="436" t="n"/>
    </row>
    <row r="157" ht="56" customHeight="1" s="330">
      <c r="B157" s="524" t="n"/>
      <c r="C157" s="144" t="n"/>
      <c r="D157" s="186">
        <f>VLOOKUP(A156,'imp-questions'!A:H,7,FALSE)</f>
        <v/>
      </c>
      <c r="E157" s="182" t="n"/>
      <c r="F157" s="183" t="n"/>
      <c r="G157" s="184" t="n"/>
      <c r="H157" s="185" t="n"/>
      <c r="I157" s="529" t="n"/>
      <c r="J157" s="11" t="n"/>
      <c r="K157" s="436" t="n"/>
      <c r="L157" s="131" t="n"/>
      <c r="M157" s="131" t="n"/>
      <c r="N157" s="131" t="n"/>
      <c r="O157" s="131" t="n"/>
      <c r="P157" s="131" t="n"/>
      <c r="Q157" s="436" t="n"/>
      <c r="R157" s="436" t="n"/>
      <c r="S157" s="436" t="n"/>
      <c r="T157" s="436" t="n"/>
      <c r="U157" s="436" t="n"/>
      <c r="V157" s="436" t="n"/>
      <c r="W157" s="436" t="n"/>
      <c r="X157" s="436" t="n"/>
      <c r="Y157" s="436" t="n"/>
      <c r="Z157" s="436" t="n"/>
    </row>
    <row r="158">
      <c r="A158" t="inlineStr">
        <is>
          <t>V-AA-B-3-1</t>
        </is>
      </c>
      <c r="B158" s="524" t="n"/>
      <c r="C158" s="202">
        <f>VLOOKUP(A158,'imp-questions'!A:H,5,FALSE)</f>
        <v/>
      </c>
      <c r="D158" s="195">
        <f>VLOOKUP(A158,'imp-questions'!A:H,6,FALSE)</f>
        <v/>
      </c>
      <c r="E158" s="179">
        <f>CHAR(65+VLOOKUP(A158,'imp-questions'!A:H,8,FALSE))</f>
        <v/>
      </c>
      <c r="F158" s="188" t="n"/>
      <c r="G158" s="18">
        <f>IFERROR(VLOOKUP(F158,AnsFTBL,2,FALSE),0)</f>
        <v/>
      </c>
      <c r="H158" s="181" t="n"/>
      <c r="I158" s="544" t="n"/>
      <c r="J158" s="11" t="n"/>
      <c r="K158" s="436" t="n"/>
      <c r="L158" s="131" t="n"/>
      <c r="M158" s="131" t="n"/>
      <c r="N158" s="131" t="n"/>
      <c r="O158" s="131" t="n"/>
      <c r="P158" s="131" t="n"/>
      <c r="Q158" s="436" t="n"/>
      <c r="R158" s="436" t="n"/>
      <c r="S158" s="436" t="n"/>
      <c r="T158" s="436" t="n"/>
      <c r="U158" s="436" t="n"/>
      <c r="V158" s="436" t="n"/>
      <c r="W158" s="436" t="n"/>
      <c r="X158" s="436" t="n"/>
      <c r="Y158" s="436" t="n"/>
      <c r="Z158" s="436" t="n"/>
    </row>
    <row r="159" ht="56" customHeight="1" s="330">
      <c r="B159" s="541" t="n"/>
      <c r="C159" s="172" t="n"/>
      <c r="D159" s="178">
        <f>VLOOKUP(A158,'imp-questions'!A:H,7,FALSE)</f>
        <v/>
      </c>
      <c r="E159" s="182" t="n"/>
      <c r="F159" s="183" t="n"/>
      <c r="G159" s="184" t="n"/>
      <c r="H159" s="185" t="n"/>
      <c r="I159" s="529" t="n"/>
      <c r="J159" s="11" t="n"/>
      <c r="K159" s="436" t="n"/>
      <c r="L159" s="131" t="n"/>
      <c r="M159" s="131" t="n"/>
      <c r="N159" s="131" t="n"/>
      <c r="O159" s="131" t="n"/>
      <c r="P159" s="131" t="n"/>
      <c r="Q159" s="436" t="n"/>
      <c r="R159" s="436" t="n"/>
      <c r="S159" s="436" t="n"/>
      <c r="T159" s="436" t="n"/>
      <c r="U159" s="436" t="n"/>
      <c r="V159" s="436" t="n"/>
      <c r="W159" s="436" t="n"/>
      <c r="X159" s="436" t="n"/>
      <c r="Y159" s="436" t="n"/>
      <c r="Z159" s="436" t="n"/>
    </row>
    <row r="160">
      <c r="B160" s="79" t="inlineStr">
        <is>
          <t>Requirements Testing</t>
        </is>
      </c>
      <c r="C160" s="522" t="n"/>
      <c r="D160" s="529" t="n"/>
      <c r="E160" s="383" t="n"/>
      <c r="F160" s="79" t="inlineStr">
        <is>
          <t>Answer</t>
        </is>
      </c>
      <c r="G160" s="79" t="n"/>
      <c r="H160" s="121" t="n"/>
      <c r="I160" s="78" t="inlineStr">
        <is>
          <t>Interview Notes</t>
        </is>
      </c>
      <c r="J160" s="78" t="inlineStr">
        <is>
          <t>Rating</t>
        </is>
      </c>
      <c r="K160" s="436" t="n"/>
      <c r="L160" s="131" t="n"/>
      <c r="M160" s="131" t="n"/>
      <c r="N160" s="131" t="n"/>
      <c r="O160" s="131" t="n"/>
      <c r="P160" s="131" t="n"/>
      <c r="Q160" s="436" t="n"/>
      <c r="R160" s="436" t="n"/>
      <c r="S160" s="436" t="n"/>
      <c r="T160" s="436" t="n"/>
      <c r="U160" s="436" t="n"/>
      <c r="V160" s="436" t="n"/>
      <c r="W160" s="436" t="n"/>
      <c r="X160" s="436" t="n"/>
      <c r="Y160" s="436" t="n"/>
      <c r="Z160" s="436" t="n"/>
    </row>
    <row r="161" ht="14" customHeight="1" s="330">
      <c r="A161" t="inlineStr">
        <is>
          <t>V-RT-A-1-1</t>
        </is>
      </c>
      <c r="B161" s="543">
        <f>VLOOKUP(A161,'imp-questions'!A:H,4,FALSE)</f>
        <v/>
      </c>
      <c r="C161" s="202">
        <f>VLOOKUP(A161,'imp-questions'!A:H,5,FALSE)</f>
        <v/>
      </c>
      <c r="D161" s="195">
        <f>VLOOKUP(A161,'imp-questions'!A:H,6,FALSE)</f>
        <v/>
      </c>
      <c r="E161" s="163">
        <f>CHAR(65+VLOOKUP(A161,'imp-questions'!A:H,8,FALSE))</f>
        <v/>
      </c>
      <c r="F161" s="188" t="n"/>
      <c r="G161" s="18">
        <f>IFERROR(VLOOKUP(F161,AnsCTBL,2,FALSE),0)</f>
        <v/>
      </c>
      <c r="H161" s="204">
        <f>IFERROR(AVERAGE(G161,G168),0)</f>
        <v/>
      </c>
      <c r="I161" s="533" t="n"/>
      <c r="J161" s="387">
        <f>SUM(H161,H163,H165)</f>
        <v/>
      </c>
      <c r="K161" s="436" t="n"/>
      <c r="L161" s="131" t="n"/>
      <c r="M161" s="131" t="n"/>
      <c r="N161" s="131" t="n"/>
      <c r="O161" s="131" t="n"/>
      <c r="P161" s="131" t="n"/>
      <c r="Q161" s="436" t="n"/>
      <c r="R161" s="436" t="n"/>
      <c r="S161" s="436" t="n"/>
      <c r="T161" s="436" t="n"/>
      <c r="U161" s="436" t="n"/>
      <c r="V161" s="436" t="n"/>
      <c r="W161" s="436" t="n"/>
      <c r="X161" s="436" t="n"/>
      <c r="Y161" s="436" t="n"/>
      <c r="Z161" s="436" t="n"/>
    </row>
    <row r="162" ht="42" customHeight="1" s="330">
      <c r="B162" s="524" t="n"/>
      <c r="C162" s="144" t="n"/>
      <c r="D162" s="186">
        <f>VLOOKUP(A161,'imp-questions'!A:H,7,FALSE)</f>
        <v/>
      </c>
      <c r="E162" s="168" t="n"/>
      <c r="F162" s="26" t="n"/>
      <c r="G162" s="22" t="n"/>
      <c r="H162" s="205" t="n"/>
      <c r="I162" s="534" t="n"/>
      <c r="J162" s="535" t="n"/>
      <c r="K162" s="436" t="n"/>
      <c r="L162" s="131" t="n"/>
      <c r="M162" s="131" t="n"/>
      <c r="N162" s="131" t="n"/>
      <c r="O162" s="131" t="n"/>
      <c r="P162" s="131" t="n"/>
      <c r="Q162" s="436" t="n"/>
      <c r="R162" s="436" t="n"/>
      <c r="S162" s="436" t="n"/>
      <c r="T162" s="436" t="n"/>
      <c r="U162" s="436" t="n"/>
      <c r="V162" s="436" t="n"/>
      <c r="W162" s="436" t="n"/>
      <c r="X162" s="436" t="n"/>
      <c r="Y162" s="436" t="n"/>
      <c r="Z162" s="436" t="n"/>
    </row>
    <row r="163">
      <c r="A163" t="inlineStr">
        <is>
          <t>V-RT-A-2-1</t>
        </is>
      </c>
      <c r="B163" s="524" t="n"/>
      <c r="C163" s="202">
        <f>VLOOKUP(A163,'imp-questions'!A:H,5,FALSE)</f>
        <v/>
      </c>
      <c r="D163" s="195">
        <f>VLOOKUP(A163,'imp-questions'!A:H,6,FALSE)</f>
        <v/>
      </c>
      <c r="E163" s="163">
        <f>CHAR(65+VLOOKUP(A163,'imp-questions'!A:H,8,FALSE))</f>
        <v/>
      </c>
      <c r="F163" s="188" t="n"/>
      <c r="G163" s="18">
        <f>IFERROR(VLOOKUP(F163,AnsCTBL,2,FALSE),0)</f>
        <v/>
      </c>
      <c r="H163" s="204">
        <f>IFERROR(AVERAGE(G163,G170),0)</f>
        <v/>
      </c>
      <c r="I163" s="536" t="n"/>
      <c r="J163" s="207" t="n"/>
      <c r="K163" s="436" t="n"/>
      <c r="L163" s="131" t="n"/>
      <c r="M163" s="131" t="n"/>
      <c r="N163" s="131" t="n"/>
      <c r="O163" s="131" t="n"/>
      <c r="P163" s="131" t="n"/>
      <c r="Q163" s="436" t="n"/>
      <c r="R163" s="436" t="n"/>
      <c r="S163" s="436" t="n"/>
      <c r="T163" s="436" t="n"/>
      <c r="U163" s="436" t="n"/>
      <c r="V163" s="436" t="n"/>
      <c r="W163" s="436" t="n"/>
      <c r="X163" s="436" t="n"/>
      <c r="Y163" s="436" t="n"/>
      <c r="Z163" s="436" t="n"/>
    </row>
    <row r="164" ht="42" customHeight="1" s="330">
      <c r="B164" s="524" t="n"/>
      <c r="C164" s="144" t="n"/>
      <c r="D164" s="186">
        <f>VLOOKUP(A163,'imp-questions'!A:H,7,FALSE)</f>
        <v/>
      </c>
      <c r="E164" s="168" t="n"/>
      <c r="F164" s="26" t="n"/>
      <c r="G164" s="22" t="n"/>
      <c r="H164" s="208" t="n"/>
      <c r="I164" s="537" t="n"/>
      <c r="J164" s="207" t="n"/>
      <c r="K164" s="436" t="n"/>
      <c r="L164" s="131" t="n"/>
      <c r="M164" s="131" t="n"/>
      <c r="N164" s="131" t="n"/>
      <c r="O164" s="131" t="n"/>
      <c r="P164" s="131" t="n"/>
      <c r="Q164" s="436" t="n"/>
      <c r="R164" s="436" t="n"/>
      <c r="S164" s="436" t="n"/>
      <c r="T164" s="436" t="n"/>
      <c r="U164" s="436" t="n"/>
      <c r="V164" s="436" t="n"/>
      <c r="W164" s="436" t="n"/>
      <c r="X164" s="436" t="n"/>
      <c r="Y164" s="436" t="n"/>
      <c r="Z164" s="436" t="n"/>
    </row>
    <row r="165">
      <c r="A165" t="inlineStr">
        <is>
          <t>V-RT-A-3-1</t>
        </is>
      </c>
      <c r="B165" s="524" t="n"/>
      <c r="C165" s="202">
        <f>VLOOKUP(A165,'imp-questions'!A:H,5,FALSE)</f>
        <v/>
      </c>
      <c r="D165" s="195">
        <f>VLOOKUP(A165,'imp-questions'!A:H,6,FALSE)</f>
        <v/>
      </c>
      <c r="E165" s="163">
        <f>CHAR(65+VLOOKUP(A165,'imp-questions'!A:H,8,FALSE))</f>
        <v/>
      </c>
      <c r="F165" s="188" t="n"/>
      <c r="G165" s="18">
        <f>IFERROR(VLOOKUP(F165,AnsFTBL,2,FALSE),0)</f>
        <v/>
      </c>
      <c r="H165" s="204">
        <f>IFERROR(AVERAGE(G165,G172),0)</f>
        <v/>
      </c>
      <c r="I165" s="538" t="n"/>
      <c r="J165" s="207" t="n"/>
      <c r="K165" s="436" t="n"/>
      <c r="L165" s="131" t="n"/>
      <c r="M165" s="131" t="n"/>
      <c r="N165" s="131" t="n"/>
      <c r="O165" s="131" t="n"/>
      <c r="P165" s="131" t="n"/>
      <c r="Q165" s="436" t="n"/>
      <c r="R165" s="436" t="n"/>
      <c r="S165" s="436" t="n"/>
      <c r="T165" s="436" t="n"/>
      <c r="U165" s="436" t="n"/>
      <c r="V165" s="436" t="n"/>
      <c r="W165" s="436" t="n"/>
      <c r="X165" s="436" t="n"/>
      <c r="Y165" s="436" t="n"/>
      <c r="Z165" s="436" t="n"/>
    </row>
    <row r="166" ht="28" customHeight="1" s="330">
      <c r="B166" s="541" t="n"/>
      <c r="C166" s="172" t="n"/>
      <c r="D166" s="178">
        <f>VLOOKUP(A165,'imp-questions'!A:H,7,FALSE)</f>
        <v/>
      </c>
      <c r="E166" s="168" t="n"/>
      <c r="F166" s="26" t="n"/>
      <c r="G166" s="22" t="n"/>
      <c r="H166" s="208" t="n"/>
      <c r="I166" s="537" t="n"/>
      <c r="J166" s="207" t="n"/>
      <c r="K166" s="436" t="n"/>
      <c r="L166" s="131" t="n"/>
      <c r="M166" s="131" t="n"/>
      <c r="N166" s="131" t="n"/>
      <c r="O166" s="131" t="n"/>
      <c r="P166" s="131" t="n"/>
      <c r="Q166" s="436" t="n"/>
      <c r="R166" s="436" t="n"/>
      <c r="S166" s="436" t="n"/>
      <c r="T166" s="436" t="n"/>
      <c r="U166" s="436" t="n"/>
      <c r="V166" s="436" t="n"/>
      <c r="W166" s="436" t="n"/>
      <c r="X166" s="436" t="n"/>
      <c r="Y166" s="436" t="n"/>
      <c r="Z166" s="436" t="n"/>
    </row>
    <row r="167">
      <c r="B167" s="301" t="n"/>
      <c r="C167" s="228" t="n"/>
      <c r="D167" s="228" t="n"/>
      <c r="E167" s="228" t="n"/>
      <c r="F167" s="228" t="n"/>
      <c r="G167" s="228" t="n"/>
      <c r="H167" s="228" t="n"/>
      <c r="I167" s="302" t="n"/>
      <c r="J167" s="11" t="n"/>
      <c r="K167" s="436" t="n"/>
      <c r="L167" s="131" t="n"/>
      <c r="M167" s="131" t="n"/>
      <c r="N167" s="131" t="n"/>
      <c r="O167" s="131" t="n"/>
      <c r="P167" s="131" t="n"/>
      <c r="Q167" s="436" t="n"/>
      <c r="R167" s="436" t="n"/>
      <c r="S167" s="436" t="n"/>
      <c r="T167" s="436" t="n"/>
      <c r="U167" s="436" t="n"/>
      <c r="V167" s="436" t="n"/>
      <c r="W167" s="436" t="n"/>
      <c r="X167" s="436" t="n"/>
      <c r="Y167" s="436" t="n"/>
      <c r="Z167" s="436" t="n"/>
    </row>
    <row r="168">
      <c r="A168" t="inlineStr">
        <is>
          <t>V-RT-B-1-1</t>
        </is>
      </c>
      <c r="B168" s="543">
        <f>VLOOKUP(A168,'imp-questions'!A:H,4,FALSE)</f>
        <v/>
      </c>
      <c r="C168" s="202">
        <f>VLOOKUP(A168,'imp-questions'!A:H,5,FALSE)</f>
        <v/>
      </c>
      <c r="D168" s="195">
        <f>VLOOKUP(A168,'imp-questions'!A:H,6,FALSE)</f>
        <v/>
      </c>
      <c r="E168" s="163">
        <f>CHAR(65+VLOOKUP(A168,'imp-questions'!A:H,8,FALSE))</f>
        <v/>
      </c>
      <c r="F168" s="188" t="n"/>
      <c r="G168" s="18">
        <f>IFERROR(VLOOKUP(F168,AnsFTBL,2,FALSE),0)</f>
        <v/>
      </c>
      <c r="H168" s="103" t="n"/>
      <c r="I168" s="542" t="n"/>
      <c r="J168" s="11" t="n"/>
      <c r="K168" s="436" t="n"/>
      <c r="L168" s="131" t="n"/>
      <c r="M168" s="131" t="n"/>
      <c r="N168" s="131" t="n"/>
      <c r="O168" s="131" t="n"/>
      <c r="P168" s="131" t="n"/>
      <c r="Q168" s="436" t="n"/>
      <c r="R168" s="436" t="n"/>
      <c r="S168" s="436" t="n"/>
      <c r="T168" s="436" t="n"/>
      <c r="U168" s="436" t="n"/>
      <c r="V168" s="436" t="n"/>
      <c r="W168" s="436" t="n"/>
      <c r="X168" s="436" t="n"/>
      <c r="Y168" s="436" t="n"/>
      <c r="Z168" s="436" t="n"/>
    </row>
    <row r="169" ht="28" customHeight="1" s="330">
      <c r="B169" s="524" t="n"/>
      <c r="C169" s="144" t="n"/>
      <c r="D169" s="186">
        <f>VLOOKUP(A168,'imp-questions'!A:H,7,FALSE)</f>
        <v/>
      </c>
      <c r="E169" s="168" t="n"/>
      <c r="F169" s="26" t="n"/>
      <c r="G169" s="22" t="n"/>
      <c r="H169" s="115" t="n"/>
      <c r="I169" s="529" t="n"/>
      <c r="J169" s="11" t="n"/>
      <c r="K169" s="436" t="n"/>
      <c r="L169" s="131" t="n"/>
      <c r="M169" s="131" t="n"/>
      <c r="N169" s="131" t="n"/>
      <c r="O169" s="131" t="n"/>
      <c r="P169" s="131" t="n"/>
      <c r="Q169" s="436" t="n"/>
      <c r="R169" s="436" t="n"/>
      <c r="S169" s="436" t="n"/>
      <c r="T169" s="436" t="n"/>
      <c r="U169" s="436" t="n"/>
      <c r="V169" s="436" t="n"/>
      <c r="W169" s="436" t="n"/>
      <c r="X169" s="436" t="n"/>
      <c r="Y169" s="436" t="n"/>
      <c r="Z169" s="436" t="n"/>
    </row>
    <row r="170">
      <c r="A170" t="inlineStr">
        <is>
          <t>V-RT-B-2-1</t>
        </is>
      </c>
      <c r="B170" s="524" t="n"/>
      <c r="C170" s="202">
        <f>VLOOKUP(A170,'imp-questions'!A:H,5,FALSE)</f>
        <v/>
      </c>
      <c r="D170" s="195">
        <f>VLOOKUP(A170,'imp-questions'!A:H,6,FALSE)</f>
        <v/>
      </c>
      <c r="E170" s="163">
        <f>CHAR(65+VLOOKUP(A170,'imp-questions'!A:H,8,FALSE))</f>
        <v/>
      </c>
      <c r="F170" s="192" t="n"/>
      <c r="G170" s="180">
        <f>IFERROR(VLOOKUP(F170,AnsHTBL,2,FALSE),0)</f>
        <v/>
      </c>
      <c r="H170" s="103" t="n"/>
      <c r="I170" s="542" t="n"/>
      <c r="J170" s="11" t="n"/>
      <c r="K170" s="436" t="n"/>
      <c r="L170" s="131" t="n"/>
      <c r="M170" s="131" t="n"/>
      <c r="N170" s="131" t="n"/>
      <c r="O170" s="131" t="n"/>
      <c r="P170" s="131" t="n"/>
      <c r="Q170" s="436" t="n"/>
      <c r="R170" s="436" t="n"/>
      <c r="S170" s="436" t="n"/>
      <c r="T170" s="436" t="n"/>
      <c r="U170" s="436" t="n"/>
      <c r="V170" s="436" t="n"/>
      <c r="W170" s="436" t="n"/>
      <c r="X170" s="436" t="n"/>
      <c r="Y170" s="436" t="n"/>
      <c r="Z170" s="436" t="n"/>
    </row>
    <row r="171" ht="42" customHeight="1" s="330">
      <c r="B171" s="524" t="n"/>
      <c r="C171" s="144" t="n"/>
      <c r="D171" s="186">
        <f>VLOOKUP(A170,'imp-questions'!A:H,7,FALSE)</f>
        <v/>
      </c>
      <c r="E171" s="168" t="n"/>
      <c r="F171" s="26" t="n"/>
      <c r="G171" s="22" t="n"/>
      <c r="H171" s="115" t="n"/>
      <c r="I171" s="529" t="n"/>
      <c r="J171" s="11" t="n"/>
      <c r="K171" s="436" t="n"/>
      <c r="L171" s="131" t="n"/>
      <c r="M171" s="131" t="n"/>
      <c r="N171" s="131" t="n"/>
      <c r="O171" s="131" t="n"/>
      <c r="P171" s="131" t="n"/>
      <c r="Q171" s="436" t="n"/>
      <c r="R171" s="436" t="n"/>
      <c r="S171" s="436" t="n"/>
      <c r="T171" s="436" t="n"/>
      <c r="U171" s="436" t="n"/>
      <c r="V171" s="436" t="n"/>
      <c r="W171" s="436" t="n"/>
      <c r="X171" s="436" t="n"/>
      <c r="Y171" s="436" t="n"/>
      <c r="Z171" s="436" t="n"/>
    </row>
    <row r="172">
      <c r="A172" t="inlineStr">
        <is>
          <t>V-RT-B-3-1</t>
        </is>
      </c>
      <c r="B172" s="524" t="n"/>
      <c r="C172" s="202">
        <f>VLOOKUP(A172,'imp-questions'!A:H,5,FALSE)</f>
        <v/>
      </c>
      <c r="D172" s="195">
        <f>VLOOKUP(A172,'imp-questions'!A:H,6,FALSE)</f>
        <v/>
      </c>
      <c r="E172" s="163">
        <f>CHAR(65+VLOOKUP(A172,'imp-questions'!A:H,8,FALSE))</f>
        <v/>
      </c>
      <c r="F172" s="192" t="n"/>
      <c r="G172" s="180">
        <f>IFERROR(VLOOKUP(F172,AnsHTBL,2,FALSE),0)</f>
        <v/>
      </c>
      <c r="H172" s="103" t="n"/>
      <c r="I172" s="542" t="n"/>
      <c r="J172" s="11" t="n"/>
      <c r="K172" s="436" t="n"/>
      <c r="L172" s="131" t="n"/>
      <c r="M172" s="131" t="n"/>
      <c r="N172" s="131" t="n"/>
      <c r="O172" s="131" t="n"/>
      <c r="P172" s="131" t="n"/>
      <c r="Q172" s="436" t="n"/>
      <c r="R172" s="436" t="n"/>
      <c r="S172" s="436" t="n"/>
      <c r="T172" s="436" t="n"/>
      <c r="U172" s="436" t="n"/>
      <c r="V172" s="436" t="n"/>
      <c r="W172" s="436" t="n"/>
      <c r="X172" s="436" t="n"/>
      <c r="Y172" s="436" t="n"/>
      <c r="Z172" s="436" t="n"/>
    </row>
    <row r="173" ht="42" customHeight="1" s="330">
      <c r="B173" s="541" t="n"/>
      <c r="C173" s="172" t="n"/>
      <c r="D173" s="178">
        <f>VLOOKUP(A172,'imp-questions'!A:H,7,FALSE)</f>
        <v/>
      </c>
      <c r="E173" s="168" t="n"/>
      <c r="F173" s="26" t="n"/>
      <c r="G173" s="22" t="n"/>
      <c r="H173" s="115" t="n"/>
      <c r="I173" s="529" t="n"/>
      <c r="J173" s="11" t="n"/>
      <c r="K173" s="436" t="n"/>
      <c r="L173" s="131" t="n"/>
      <c r="M173" s="131" t="n"/>
      <c r="N173" s="131" t="n"/>
      <c r="O173" s="131" t="n"/>
      <c r="P173" s="131" t="n"/>
      <c r="Q173" s="436" t="n"/>
      <c r="R173" s="436" t="n"/>
      <c r="S173" s="436" t="n"/>
      <c r="T173" s="436" t="n"/>
      <c r="U173" s="436" t="n"/>
      <c r="V173" s="436" t="n"/>
      <c r="W173" s="436" t="n"/>
      <c r="X173" s="436" t="n"/>
      <c r="Y173" s="436" t="n"/>
      <c r="Z173" s="436" t="n"/>
    </row>
    <row r="174">
      <c r="B174" s="79" t="inlineStr">
        <is>
          <t>Security Testing</t>
        </is>
      </c>
      <c r="C174" s="522" t="n"/>
      <c r="D174" s="529" t="n"/>
      <c r="E174" s="383" t="n"/>
      <c r="F174" s="79" t="inlineStr">
        <is>
          <t>Answer</t>
        </is>
      </c>
      <c r="G174" s="79" t="n"/>
      <c r="H174" s="121" t="n"/>
      <c r="I174" s="78" t="inlineStr">
        <is>
          <t>Interview Notes</t>
        </is>
      </c>
      <c r="J174" s="78" t="inlineStr">
        <is>
          <t>Rating</t>
        </is>
      </c>
      <c r="K174" s="436" t="n"/>
      <c r="L174" s="131" t="n"/>
      <c r="M174" s="131" t="n"/>
      <c r="N174" s="131" t="n"/>
      <c r="O174" s="131" t="n"/>
      <c r="P174" s="131" t="n"/>
      <c r="Q174" s="436" t="n"/>
      <c r="R174" s="436" t="n"/>
      <c r="S174" s="436" t="n"/>
      <c r="T174" s="436" t="n"/>
      <c r="U174" s="436" t="n"/>
      <c r="V174" s="436" t="n"/>
      <c r="W174" s="436" t="n"/>
      <c r="X174" s="436" t="n"/>
      <c r="Y174" s="436" t="n"/>
      <c r="Z174" s="436" t="n"/>
    </row>
    <row r="175" ht="14" customHeight="1" s="330">
      <c r="A175" t="inlineStr">
        <is>
          <t>V-ST-A-1-1</t>
        </is>
      </c>
      <c r="B175" s="543">
        <f>VLOOKUP(A175,'imp-questions'!A:H,4,FALSE)</f>
        <v/>
      </c>
      <c r="C175" s="202">
        <f>VLOOKUP(A175,'imp-questions'!A:H,5,FALSE)</f>
        <v/>
      </c>
      <c r="D175" s="195">
        <f>VLOOKUP(A175,'imp-questions'!A:H,6,FALSE)</f>
        <v/>
      </c>
      <c r="E175" s="163">
        <f>CHAR(65+VLOOKUP(A175,'imp-questions'!A:H,8,FALSE))</f>
        <v/>
      </c>
      <c r="F175" s="188" t="n"/>
      <c r="G175" s="18">
        <f>IFERROR(VLOOKUP(F175,AnsCTBL,2,FALSE),0)</f>
        <v/>
      </c>
      <c r="H175" s="204">
        <f>IFERROR(AVERAGE(G175,G182),0)</f>
        <v/>
      </c>
      <c r="I175" s="533" t="n"/>
      <c r="J175" s="387">
        <f>SUM(H175,H177,H179)</f>
        <v/>
      </c>
      <c r="K175" s="436" t="n"/>
      <c r="L175" s="131" t="n"/>
      <c r="M175" s="131" t="n"/>
      <c r="N175" s="131" t="n"/>
      <c r="O175" s="131" t="n"/>
      <c r="P175" s="131" t="n"/>
      <c r="Q175" s="436" t="n"/>
      <c r="R175" s="436" t="n"/>
      <c r="S175" s="436" t="n"/>
      <c r="T175" s="436" t="n"/>
      <c r="U175" s="436" t="n"/>
      <c r="V175" s="436" t="n"/>
      <c r="W175" s="436" t="n"/>
      <c r="X175" s="436" t="n"/>
      <c r="Y175" s="436" t="n"/>
      <c r="Z175" s="436" t="n"/>
    </row>
    <row r="176" ht="42" customHeight="1" s="330">
      <c r="B176" s="524" t="n"/>
      <c r="C176" s="144" t="n"/>
      <c r="D176" s="186">
        <f>VLOOKUP(A175,'imp-questions'!A:H,7,FALSE)</f>
        <v/>
      </c>
      <c r="E176" s="168" t="n"/>
      <c r="F176" s="26" t="n"/>
      <c r="G176" s="22" t="n"/>
      <c r="H176" s="205" t="n"/>
      <c r="I176" s="534" t="n"/>
      <c r="J176" s="535" t="n"/>
      <c r="K176" s="436" t="n"/>
      <c r="L176" s="131" t="n"/>
      <c r="M176" s="131" t="n"/>
      <c r="N176" s="131" t="n"/>
      <c r="O176" s="131" t="n"/>
      <c r="P176" s="131" t="n"/>
      <c r="Q176" s="436" t="n"/>
      <c r="R176" s="436" t="n"/>
      <c r="S176" s="436" t="n"/>
      <c r="T176" s="436" t="n"/>
      <c r="U176" s="436" t="n"/>
      <c r="V176" s="436" t="n"/>
      <c r="W176" s="436" t="n"/>
      <c r="X176" s="436" t="n"/>
      <c r="Y176" s="436" t="n"/>
      <c r="Z176" s="436" t="n"/>
    </row>
    <row r="177">
      <c r="A177" t="inlineStr">
        <is>
          <t>V-ST-A-2-1</t>
        </is>
      </c>
      <c r="B177" s="524" t="n"/>
      <c r="C177" s="202">
        <f>VLOOKUP(A177,'imp-questions'!A:H,5,FALSE)</f>
        <v/>
      </c>
      <c r="D177" s="195">
        <f>VLOOKUP(A177,'imp-questions'!A:H,6,FALSE)</f>
        <v/>
      </c>
      <c r="E177" s="163">
        <f>CHAR(65+VLOOKUP(A177,'imp-questions'!A:H,8,FALSE))</f>
        <v/>
      </c>
      <c r="F177" s="192" t="n"/>
      <c r="G177" s="18">
        <f>IFERROR(VLOOKUP(F177,AnsCTBL,2,FALSE),0)</f>
        <v/>
      </c>
      <c r="H177" s="204">
        <f>IFERROR(AVERAGE(G177,G184),0)</f>
        <v/>
      </c>
      <c r="I177" s="536" t="n"/>
      <c r="J177" s="207" t="n"/>
      <c r="K177" s="436" t="n"/>
      <c r="L177" s="131" t="n"/>
      <c r="M177" s="131" t="n"/>
      <c r="N177" s="131" t="n"/>
      <c r="O177" s="131" t="n"/>
      <c r="P177" s="131" t="n"/>
      <c r="Q177" s="436" t="n"/>
      <c r="R177" s="436" t="n"/>
      <c r="S177" s="436" t="n"/>
      <c r="T177" s="436" t="n"/>
      <c r="U177" s="436" t="n"/>
      <c r="V177" s="436" t="n"/>
      <c r="W177" s="436" t="n"/>
      <c r="X177" s="436" t="n"/>
      <c r="Y177" s="436" t="n"/>
      <c r="Z177" s="436" t="n"/>
    </row>
    <row r="178" ht="42" customHeight="1" s="330">
      <c r="B178" s="524" t="n"/>
      <c r="C178" s="144" t="n"/>
      <c r="D178" s="186">
        <f>VLOOKUP(A177,'imp-questions'!A:H,7,FALSE)</f>
        <v/>
      </c>
      <c r="E178" s="168" t="n"/>
      <c r="F178" s="26" t="n"/>
      <c r="G178" s="22" t="n"/>
      <c r="H178" s="208" t="n"/>
      <c r="I178" s="537" t="n"/>
      <c r="J178" s="207" t="n"/>
      <c r="K178" s="436" t="n"/>
      <c r="L178" s="131" t="n"/>
      <c r="M178" s="131" t="n"/>
      <c r="N178" s="131" t="n"/>
      <c r="O178" s="131" t="n"/>
      <c r="P178" s="131" t="n"/>
      <c r="Q178" s="436" t="n"/>
      <c r="R178" s="436" t="n"/>
      <c r="S178" s="436" t="n"/>
      <c r="T178" s="436" t="n"/>
      <c r="U178" s="436" t="n"/>
      <c r="V178" s="436" t="n"/>
      <c r="W178" s="436" t="n"/>
      <c r="X178" s="436" t="n"/>
      <c r="Y178" s="436" t="n"/>
      <c r="Z178" s="436" t="n"/>
    </row>
    <row r="179">
      <c r="A179" t="inlineStr">
        <is>
          <t>V-ST-A-3-1</t>
        </is>
      </c>
      <c r="B179" s="524" t="n"/>
      <c r="C179" s="202">
        <f>VLOOKUP(A179,'imp-questions'!A:H,5,FALSE)</f>
        <v/>
      </c>
      <c r="D179" s="195">
        <f>VLOOKUP(A179,'imp-questions'!A:H,6,FALSE)</f>
        <v/>
      </c>
      <c r="E179" s="163">
        <f>CHAR(65+VLOOKUP(A179,'imp-questions'!A:H,8,FALSE))</f>
        <v/>
      </c>
      <c r="F179" s="192" t="n"/>
      <c r="G179" s="18">
        <f>IFERROR(VLOOKUP(F179,AnsXTBL,2,FALSE),0)</f>
        <v/>
      </c>
      <c r="H179" s="204">
        <f>IFERROR(AVERAGE(G179,G186),0)</f>
        <v/>
      </c>
      <c r="I179" s="538" t="n"/>
      <c r="J179" s="207" t="n"/>
      <c r="K179" s="436" t="n"/>
      <c r="L179" s="131" t="n"/>
      <c r="M179" s="131" t="n"/>
      <c r="N179" s="131" t="n"/>
      <c r="O179" s="131" t="n"/>
      <c r="P179" s="131" t="n"/>
      <c r="Q179" s="436" t="n"/>
      <c r="R179" s="436" t="n"/>
      <c r="S179" s="436" t="n"/>
      <c r="T179" s="436" t="n"/>
      <c r="U179" s="436" t="n"/>
      <c r="V179" s="436" t="n"/>
      <c r="W179" s="436" t="n"/>
      <c r="X179" s="436" t="n"/>
      <c r="Y179" s="436" t="n"/>
      <c r="Z179" s="436" t="n"/>
    </row>
    <row r="180" ht="28" customHeight="1" s="330">
      <c r="B180" s="541" t="n"/>
      <c r="C180" s="172" t="n"/>
      <c r="D180" s="178">
        <f>VLOOKUP(A179,'imp-questions'!A:H,7,FALSE)</f>
        <v/>
      </c>
      <c r="E180" s="168" t="n"/>
      <c r="F180" s="26" t="n"/>
      <c r="G180" s="22" t="n"/>
      <c r="H180" s="208" t="n"/>
      <c r="I180" s="537" t="n"/>
      <c r="J180" s="207" t="n"/>
      <c r="K180" s="436" t="n"/>
      <c r="L180" s="131" t="n"/>
      <c r="M180" s="131" t="n"/>
      <c r="N180" s="131" t="n"/>
      <c r="O180" s="131" t="n"/>
      <c r="P180" s="131" t="n"/>
      <c r="Q180" s="436" t="n"/>
      <c r="R180" s="436" t="n"/>
      <c r="S180" s="436" t="n"/>
      <c r="T180" s="436" t="n"/>
      <c r="U180" s="436" t="n"/>
      <c r="V180" s="436" t="n"/>
      <c r="W180" s="436" t="n"/>
      <c r="X180" s="436" t="n"/>
      <c r="Y180" s="436" t="n"/>
      <c r="Z180" s="436" t="n"/>
    </row>
    <row r="181">
      <c r="B181" s="301" t="n"/>
      <c r="C181" s="228" t="n"/>
      <c r="D181" s="228" t="n"/>
      <c r="E181" s="228" t="n"/>
      <c r="F181" s="228" t="n"/>
      <c r="G181" s="228" t="n"/>
      <c r="H181" s="228" t="n"/>
      <c r="I181" s="302" t="n"/>
      <c r="J181" s="11" t="n"/>
      <c r="K181" s="436" t="n"/>
      <c r="L181" s="131" t="n"/>
      <c r="M181" s="131" t="n"/>
      <c r="N181" s="131" t="n"/>
      <c r="O181" s="131" t="n"/>
      <c r="P181" s="131" t="n"/>
      <c r="Q181" s="436" t="n"/>
      <c r="R181" s="436" t="n"/>
      <c r="S181" s="436" t="n"/>
      <c r="T181" s="436" t="n"/>
      <c r="U181" s="436" t="n"/>
      <c r="V181" s="436" t="n"/>
      <c r="W181" s="436" t="n"/>
      <c r="X181" s="436" t="n"/>
      <c r="Y181" s="436" t="n"/>
      <c r="Z181" s="436" t="n"/>
    </row>
    <row r="182">
      <c r="A182" t="inlineStr">
        <is>
          <t>V-ST-B-1-1</t>
        </is>
      </c>
      <c r="B182" s="543">
        <f>VLOOKUP(A182,'imp-questions'!A:H,4,FALSE)</f>
        <v/>
      </c>
      <c r="C182" s="202">
        <f>VLOOKUP(A182,'imp-questions'!A:H,5,FALSE)</f>
        <v/>
      </c>
      <c r="D182" s="195">
        <f>VLOOKUP(A182,'imp-questions'!A:H,6,FALSE)</f>
        <v/>
      </c>
      <c r="E182" s="163">
        <f>CHAR(65+VLOOKUP(A182,'imp-questions'!A:H,8,FALSE))</f>
        <v/>
      </c>
      <c r="F182" s="188" t="n"/>
      <c r="G182" s="18">
        <f>IFERROR(VLOOKUP(F182,AnsMTBL,2,FALSE),0)</f>
        <v/>
      </c>
      <c r="H182" s="103" t="n"/>
      <c r="I182" s="542" t="n"/>
      <c r="J182" s="11" t="n"/>
      <c r="K182" s="436" t="n"/>
      <c r="L182" s="131" t="n"/>
      <c r="M182" s="131" t="n"/>
      <c r="N182" s="131" t="n"/>
      <c r="O182" s="131" t="n"/>
      <c r="P182" s="131" t="n"/>
      <c r="Q182" s="436" t="n"/>
      <c r="R182" s="436" t="n"/>
      <c r="S182" s="436" t="n"/>
      <c r="T182" s="436" t="n"/>
      <c r="U182" s="436" t="n"/>
      <c r="V182" s="436" t="n"/>
      <c r="W182" s="436" t="n"/>
      <c r="X182" s="436" t="n"/>
      <c r="Y182" s="436" t="n"/>
      <c r="Z182" s="436" t="n"/>
    </row>
    <row r="183" ht="42" customHeight="1" s="330">
      <c r="B183" s="524" t="n"/>
      <c r="C183" s="144" t="n"/>
      <c r="D183" s="186">
        <f>VLOOKUP(A182,'imp-questions'!A:H,7,FALSE)</f>
        <v/>
      </c>
      <c r="E183" s="168" t="n"/>
      <c r="F183" s="26" t="n"/>
      <c r="G183" s="22" t="n"/>
      <c r="H183" s="115" t="n"/>
      <c r="I183" s="529" t="n"/>
      <c r="J183" s="11" t="n"/>
      <c r="K183" s="436" t="n"/>
      <c r="L183" s="131" t="n"/>
      <c r="M183" s="131" t="n"/>
      <c r="N183" s="131" t="n"/>
      <c r="O183" s="131" t="n"/>
      <c r="P183" s="131" t="n"/>
      <c r="Q183" s="436" t="n"/>
      <c r="R183" s="436" t="n"/>
      <c r="S183" s="436" t="n"/>
      <c r="T183" s="436" t="n"/>
      <c r="U183" s="436" t="n"/>
      <c r="V183" s="436" t="n"/>
      <c r="W183" s="436" t="n"/>
      <c r="X183" s="436" t="n"/>
      <c r="Y183" s="436" t="n"/>
      <c r="Z183" s="436" t="n"/>
    </row>
    <row r="184">
      <c r="A184" t="inlineStr">
        <is>
          <t>V-ST-B-2-1</t>
        </is>
      </c>
      <c r="B184" s="524" t="n"/>
      <c r="C184" s="202">
        <f>VLOOKUP(A184,'imp-questions'!A:H,5,FALSE)</f>
        <v/>
      </c>
      <c r="D184" s="195">
        <f>VLOOKUP(A184,'imp-questions'!A:H,6,FALSE)</f>
        <v/>
      </c>
      <c r="E184" s="163">
        <f>CHAR(65+VLOOKUP(A184,'imp-questions'!A:H,8,FALSE))</f>
        <v/>
      </c>
      <c r="F184" s="188" t="n"/>
      <c r="G184" s="18">
        <f>IFERROR(VLOOKUP(F184,AnsFTBL,2,FALSE),0)</f>
        <v/>
      </c>
      <c r="H184" s="103" t="n"/>
      <c r="I184" s="542" t="n"/>
      <c r="J184" s="11" t="n"/>
      <c r="K184" s="436" t="n"/>
      <c r="L184" s="131" t="n"/>
      <c r="M184" s="131" t="n"/>
      <c r="N184" s="131" t="n"/>
      <c r="O184" s="131" t="n"/>
      <c r="P184" s="131" t="n"/>
      <c r="Q184" s="436" t="n"/>
      <c r="R184" s="436" t="n"/>
      <c r="S184" s="436" t="n"/>
      <c r="T184" s="436" t="n"/>
      <c r="U184" s="436" t="n"/>
      <c r="V184" s="436" t="n"/>
      <c r="W184" s="436" t="n"/>
      <c r="X184" s="436" t="n"/>
      <c r="Y184" s="436" t="n"/>
      <c r="Z184" s="436" t="n"/>
    </row>
    <row r="185" ht="56" customHeight="1" s="330">
      <c r="B185" s="524" t="n"/>
      <c r="C185" s="144" t="n"/>
      <c r="D185" s="186">
        <f>VLOOKUP(A184,'imp-questions'!A:H,7,FALSE)</f>
        <v/>
      </c>
      <c r="E185" s="168" t="n"/>
      <c r="F185" s="26" t="n"/>
      <c r="G185" s="22" t="n"/>
      <c r="H185" s="115" t="n"/>
      <c r="I185" s="529" t="n"/>
      <c r="J185" s="11" t="n"/>
      <c r="K185" s="436" t="n"/>
      <c r="L185" s="131" t="n"/>
      <c r="M185" s="131" t="n"/>
      <c r="N185" s="131" t="n"/>
      <c r="O185" s="131" t="n"/>
      <c r="P185" s="131" t="n"/>
      <c r="Q185" s="436" t="n"/>
      <c r="R185" s="436" t="n"/>
      <c r="S185" s="436" t="n"/>
      <c r="T185" s="436" t="n"/>
      <c r="U185" s="436" t="n"/>
      <c r="V185" s="436" t="n"/>
      <c r="W185" s="436" t="n"/>
      <c r="X185" s="436" t="n"/>
      <c r="Y185" s="436" t="n"/>
      <c r="Z185" s="436" t="n"/>
    </row>
    <row r="186">
      <c r="A186" t="inlineStr">
        <is>
          <t>V-ST-B-3-1</t>
        </is>
      </c>
      <c r="B186" s="524" t="n"/>
      <c r="C186" s="202">
        <f>VLOOKUP(A186,'imp-questions'!A:H,5,FALSE)</f>
        <v/>
      </c>
      <c r="D186" s="195">
        <f>VLOOKUP(A186,'imp-questions'!A:H,6,FALSE)</f>
        <v/>
      </c>
      <c r="E186" s="163">
        <f>CHAR(65+VLOOKUP(A186,'imp-questions'!A:H,8,FALSE))</f>
        <v/>
      </c>
      <c r="F186" s="192" t="n"/>
      <c r="G186" s="180">
        <f>IFERROR(VLOOKUP(F186,AnsTTBL,2,FALSE),0)</f>
        <v/>
      </c>
      <c r="H186" s="103" t="n"/>
      <c r="I186" s="542" t="n"/>
      <c r="J186" s="11" t="n"/>
      <c r="K186" s="436" t="n"/>
      <c r="L186" s="131" t="n"/>
      <c r="M186" s="131" t="n"/>
      <c r="N186" s="131" t="n"/>
      <c r="O186" s="131" t="n"/>
      <c r="P186" s="131" t="n"/>
      <c r="Q186" s="436" t="n"/>
      <c r="R186" s="436" t="n"/>
      <c r="S186" s="436" t="n"/>
      <c r="T186" s="436" t="n"/>
      <c r="U186" s="436" t="n"/>
      <c r="V186" s="436" t="n"/>
      <c r="W186" s="436" t="n"/>
      <c r="X186" s="436" t="n"/>
      <c r="Y186" s="436" t="n"/>
      <c r="Z186" s="436" t="n"/>
    </row>
    <row r="187" ht="42" customHeight="1" s="330">
      <c r="B187" s="541" t="n"/>
      <c r="C187" s="172" t="n"/>
      <c r="D187" s="178">
        <f>VLOOKUP(A186,'imp-questions'!A:H,7,FALSE)</f>
        <v/>
      </c>
      <c r="E187" s="168" t="n"/>
      <c r="F187" s="26" t="n"/>
      <c r="G187" s="22" t="n"/>
      <c r="H187" s="115" t="n"/>
      <c r="I187" s="529" t="n"/>
      <c r="J187" s="11" t="n"/>
      <c r="K187" s="436" t="n"/>
      <c r="L187" s="131" t="n"/>
      <c r="M187" s="131" t="n"/>
      <c r="N187" s="131" t="n"/>
      <c r="O187" s="131" t="n"/>
      <c r="P187" s="131" t="n"/>
      <c r="Q187" s="436" t="n"/>
      <c r="R187" s="436" t="n"/>
      <c r="S187" s="436" t="n"/>
      <c r="T187" s="436" t="n"/>
      <c r="U187" s="436" t="n"/>
      <c r="V187" s="436" t="n"/>
      <c r="W187" s="436" t="n"/>
      <c r="X187" s="436" t="n"/>
      <c r="Y187" s="436" t="n"/>
      <c r="Z187" s="436" t="n"/>
    </row>
    <row r="188" ht="13" customHeight="1" s="330">
      <c r="B188" s="398" t="inlineStr">
        <is>
          <t>Operations</t>
        </is>
      </c>
      <c r="C188" s="522" t="n"/>
      <c r="D188" s="522" t="n"/>
      <c r="E188" s="522" t="n"/>
      <c r="F188" s="522" t="n"/>
      <c r="G188" s="522" t="n"/>
      <c r="H188" s="522" t="n"/>
      <c r="I188" s="522" t="n"/>
      <c r="J188" s="522" t="n"/>
      <c r="K188" s="436" t="n"/>
      <c r="L188" s="131" t="n"/>
      <c r="M188" s="131" t="n"/>
      <c r="N188" s="131" t="n"/>
      <c r="O188" s="131" t="n"/>
      <c r="P188" s="131" t="n"/>
      <c r="Q188" s="436" t="n"/>
      <c r="R188" s="436" t="n"/>
      <c r="S188" s="436" t="n"/>
      <c r="T188" s="436" t="n"/>
      <c r="U188" s="436" t="n"/>
      <c r="V188" s="436" t="n"/>
      <c r="W188" s="436" t="n"/>
      <c r="X188" s="436" t="n"/>
      <c r="Y188" s="436" t="n"/>
      <c r="Z188" s="436" t="n"/>
    </row>
    <row r="189">
      <c r="B189" s="82" t="inlineStr">
        <is>
          <t>Incident Management</t>
        </is>
      </c>
      <c r="C189" s="539" t="n"/>
      <c r="D189" s="540" t="n"/>
      <c r="E189" s="391" t="n"/>
      <c r="F189" s="82" t="inlineStr">
        <is>
          <t>Answer</t>
        </is>
      </c>
      <c r="G189" s="82" t="n"/>
      <c r="H189" s="122" t="n"/>
      <c r="I189" s="83" t="inlineStr">
        <is>
          <t>Interview Notes</t>
        </is>
      </c>
      <c r="J189" s="83" t="inlineStr">
        <is>
          <t>Rating</t>
        </is>
      </c>
      <c r="K189" s="436" t="n"/>
      <c r="L189" s="131" t="n"/>
      <c r="M189" s="131" t="n"/>
      <c r="N189" s="131" t="n"/>
      <c r="O189" s="131" t="n"/>
      <c r="P189" s="131" t="n"/>
      <c r="Q189" s="436" t="n"/>
      <c r="R189" s="436" t="n"/>
      <c r="S189" s="436" t="n"/>
      <c r="T189" s="436" t="n"/>
      <c r="U189" s="436" t="n"/>
      <c r="V189" s="436" t="n"/>
      <c r="W189" s="436" t="n"/>
      <c r="X189" s="436" t="n"/>
      <c r="Y189" s="436" t="n"/>
      <c r="Z189" s="436" t="n"/>
    </row>
    <row r="190">
      <c r="A190" t="inlineStr">
        <is>
          <t>O-IM-A-1-1</t>
        </is>
      </c>
      <c r="B190" s="262">
        <f>VLOOKUP(A190,'imp-questions'!A:H,4,FALSE)</f>
        <v/>
      </c>
      <c r="C190" s="203">
        <f>VLOOKUP(A190,'imp-questions'!A:H,5,FALSE)</f>
        <v/>
      </c>
      <c r="D190" s="195">
        <f>VLOOKUP(A190,'imp-questions'!A:H,6,FALSE)</f>
        <v/>
      </c>
      <c r="E190" s="163">
        <f>CHAR(65+VLOOKUP(A190,'imp-questions'!A:H,8,FALSE))</f>
        <v/>
      </c>
      <c r="F190" s="188" t="n"/>
      <c r="G190" s="18">
        <f>IFERROR(VLOOKUP(F190,AnsFTBL,2,FALSE),0)</f>
        <v/>
      </c>
      <c r="H190" s="204">
        <f>IFERROR(AVERAGE(G190,G197),0)</f>
        <v/>
      </c>
      <c r="I190" s="533" t="n"/>
      <c r="J190" s="392">
        <f>SUM(H190,H192,H194)</f>
        <v/>
      </c>
      <c r="K190" s="436" t="n"/>
      <c r="L190" s="131" t="n"/>
      <c r="M190" s="131" t="n"/>
      <c r="N190" s="131" t="n"/>
      <c r="O190" s="131" t="n"/>
      <c r="P190" s="131" t="n"/>
      <c r="Q190" s="436" t="n"/>
      <c r="R190" s="436" t="n"/>
      <c r="S190" s="436" t="n"/>
      <c r="T190" s="436" t="n"/>
      <c r="U190" s="436" t="n"/>
      <c r="V190" s="436" t="n"/>
      <c r="W190" s="436" t="n"/>
      <c r="X190" s="436" t="n"/>
      <c r="Y190" s="436" t="n"/>
      <c r="Z190" s="436" t="n"/>
    </row>
    <row r="191" ht="42" customHeight="1" s="330">
      <c r="B191" s="524" t="n"/>
      <c r="C191" s="172" t="n"/>
      <c r="D191" s="178">
        <f>VLOOKUP(A190,'imp-questions'!A:H,7,FALSE)</f>
        <v/>
      </c>
      <c r="E191" s="168" t="n"/>
      <c r="F191" s="173" t="n"/>
      <c r="G191" s="21" t="n"/>
      <c r="H191" s="205" t="n"/>
      <c r="I191" s="534" t="n"/>
      <c r="J191" s="535" t="n"/>
      <c r="K191" s="436" t="n"/>
      <c r="L191" s="131" t="n"/>
      <c r="M191" s="131" t="n"/>
      <c r="N191" s="131" t="n"/>
      <c r="O191" s="131" t="n"/>
      <c r="P191" s="131" t="n"/>
      <c r="Q191" s="436" t="n"/>
      <c r="R191" s="436" t="n"/>
      <c r="S191" s="436" t="n"/>
      <c r="T191" s="436" t="n"/>
      <c r="U191" s="436" t="n"/>
      <c r="V191" s="436" t="n"/>
      <c r="W191" s="436" t="n"/>
      <c r="X191" s="436" t="n"/>
      <c r="Y191" s="436" t="n"/>
      <c r="Z191" s="436" t="n"/>
    </row>
    <row r="192">
      <c r="A192" t="inlineStr">
        <is>
          <t>O-IM-A-2-1</t>
        </is>
      </c>
      <c r="B192" s="524" t="n"/>
      <c r="C192" s="203">
        <f>VLOOKUP(A192,'imp-questions'!A:H,5,FALSE)</f>
        <v/>
      </c>
      <c r="D192" s="195">
        <f>VLOOKUP(A192,'imp-questions'!A:H,6,FALSE)</f>
        <v/>
      </c>
      <c r="E192" s="163">
        <f>CHAR(65+VLOOKUP(A192,'imp-questions'!A:H,8,FALSE))</f>
        <v/>
      </c>
      <c r="F192" s="188" t="n"/>
      <c r="G192" s="18">
        <f>IFERROR(VLOOKUP(F192,AnsFTBL,2,FALSE),0)</f>
        <v/>
      </c>
      <c r="H192" s="204">
        <f>IFERROR(AVERAGE(G192,G199),0)</f>
        <v/>
      </c>
      <c r="I192" s="536" t="n"/>
      <c r="J192" s="207" t="n"/>
      <c r="K192" s="436" t="n"/>
      <c r="L192" s="131" t="n"/>
      <c r="M192" s="131" t="n"/>
      <c r="N192" s="131" t="n"/>
      <c r="O192" s="131" t="n"/>
      <c r="P192" s="131" t="n"/>
      <c r="Q192" s="436" t="n"/>
      <c r="R192" s="436" t="n"/>
      <c r="S192" s="436" t="n"/>
      <c r="T192" s="436" t="n"/>
      <c r="U192" s="436" t="n"/>
      <c r="V192" s="436" t="n"/>
      <c r="W192" s="436" t="n"/>
      <c r="X192" s="436" t="n"/>
      <c r="Y192" s="436" t="n"/>
      <c r="Z192" s="436" t="n"/>
    </row>
    <row r="193" ht="70" customHeight="1" s="330">
      <c r="B193" s="524" t="n"/>
      <c r="C193" s="172" t="n"/>
      <c r="D193" s="178">
        <f>VLOOKUP(A192,'imp-questions'!A:H,7,FALSE)</f>
        <v/>
      </c>
      <c r="E193" s="168" t="n"/>
      <c r="F193" s="25" t="n"/>
      <c r="G193" s="21" t="n"/>
      <c r="H193" s="208" t="n"/>
      <c r="I193" s="537" t="n"/>
      <c r="J193" s="207" t="n"/>
      <c r="K193" s="436" t="n"/>
      <c r="L193" s="131" t="n"/>
      <c r="M193" s="131" t="n"/>
      <c r="N193" s="131" t="n"/>
      <c r="O193" s="131" t="n"/>
      <c r="P193" s="131" t="n"/>
      <c r="Q193" s="436" t="n"/>
      <c r="R193" s="436" t="n"/>
      <c r="S193" s="436" t="n"/>
      <c r="T193" s="436" t="n"/>
      <c r="U193" s="436" t="n"/>
      <c r="V193" s="436" t="n"/>
      <c r="W193" s="436" t="n"/>
      <c r="X193" s="436" t="n"/>
      <c r="Y193" s="436" t="n"/>
      <c r="Z193" s="436" t="n"/>
    </row>
    <row r="194">
      <c r="A194" t="inlineStr">
        <is>
          <t>O-IM-A-3-1</t>
        </is>
      </c>
      <c r="B194" s="524" t="n"/>
      <c r="C194" s="203">
        <f>VLOOKUP(A194,'imp-questions'!A:H,5,FALSE)</f>
        <v/>
      </c>
      <c r="D194" s="195">
        <f>VLOOKUP(A194,'imp-questions'!A:H,6,FALSE)</f>
        <v/>
      </c>
      <c r="E194" s="163">
        <f>CHAR(65+VLOOKUP(A194,'imp-questions'!A:H,8,FALSE))</f>
        <v/>
      </c>
      <c r="F194" s="188" t="n"/>
      <c r="G194" s="18">
        <f>IFERROR(VLOOKUP(F194,AnsFTBL,2,FALSE),0)</f>
        <v/>
      </c>
      <c r="H194" s="204">
        <f>IFERROR(AVERAGE(G194,G201),0)</f>
        <v/>
      </c>
      <c r="I194" s="538" t="n"/>
      <c r="J194" s="207" t="n"/>
      <c r="K194" s="436" t="n"/>
      <c r="L194" s="131" t="n"/>
      <c r="M194" s="131" t="n"/>
      <c r="N194" s="131" t="n"/>
      <c r="O194" s="131" t="n"/>
      <c r="P194" s="131" t="n"/>
      <c r="Q194" s="436" t="n"/>
      <c r="R194" s="436" t="n"/>
      <c r="S194" s="436" t="n"/>
      <c r="T194" s="436" t="n"/>
      <c r="U194" s="436" t="n"/>
      <c r="V194" s="436" t="n"/>
      <c r="W194" s="436" t="n"/>
      <c r="X194" s="436" t="n"/>
      <c r="Y194" s="436" t="n"/>
      <c r="Z194" s="436" t="n"/>
    </row>
    <row r="195" ht="28" customHeight="1" s="330">
      <c r="B195" s="541" t="n"/>
      <c r="C195" s="172" t="n"/>
      <c r="D195" s="178">
        <f>VLOOKUP(A194,'imp-questions'!A:H,7,FALSE)</f>
        <v/>
      </c>
      <c r="E195" s="168" t="n"/>
      <c r="F195" s="173" t="n"/>
      <c r="G195" s="21" t="n"/>
      <c r="H195" s="208" t="n"/>
      <c r="I195" s="537" t="n"/>
      <c r="J195" s="207" t="n"/>
      <c r="K195" s="436" t="n"/>
      <c r="L195" s="131" t="n"/>
      <c r="M195" s="131" t="n"/>
      <c r="N195" s="131" t="n"/>
      <c r="O195" s="131" t="n"/>
      <c r="P195" s="131" t="n"/>
      <c r="Q195" s="436" t="n"/>
      <c r="R195" s="436" t="n"/>
      <c r="S195" s="436" t="n"/>
      <c r="T195" s="436" t="n"/>
      <c r="U195" s="436" t="n"/>
      <c r="V195" s="436" t="n"/>
      <c r="W195" s="436" t="n"/>
      <c r="X195" s="436" t="n"/>
      <c r="Y195" s="436" t="n"/>
      <c r="Z195" s="436" t="n"/>
    </row>
    <row r="196">
      <c r="B196" s="305" t="n"/>
      <c r="C196" s="228" t="n"/>
      <c r="D196" s="228" t="n"/>
      <c r="E196" s="228" t="n"/>
      <c r="F196" s="228" t="n"/>
      <c r="G196" s="228" t="n"/>
      <c r="H196" s="228" t="n"/>
      <c r="I196" s="306" t="n"/>
      <c r="J196" s="11" t="n"/>
      <c r="K196" s="436" t="n"/>
      <c r="L196" s="131" t="n"/>
      <c r="M196" s="131" t="n"/>
      <c r="N196" s="131" t="n"/>
      <c r="O196" s="131" t="n"/>
      <c r="P196" s="131" t="n"/>
      <c r="Q196" s="436" t="n"/>
      <c r="R196" s="436" t="n"/>
      <c r="S196" s="436" t="n"/>
      <c r="T196" s="436" t="n"/>
      <c r="U196" s="436" t="n"/>
      <c r="V196" s="436" t="n"/>
      <c r="W196" s="436" t="n"/>
      <c r="X196" s="436" t="n"/>
      <c r="Y196" s="436" t="n"/>
      <c r="Z196" s="436" t="n"/>
    </row>
    <row r="197">
      <c r="A197" t="inlineStr">
        <is>
          <t>O-IM-B-1-1</t>
        </is>
      </c>
      <c r="B197" s="262">
        <f>VLOOKUP(A197,'imp-questions'!A:H,4,FALSE)</f>
        <v/>
      </c>
      <c r="C197" s="203">
        <f>VLOOKUP(A197,'imp-questions'!A:H,5,FALSE)</f>
        <v/>
      </c>
      <c r="D197" s="195">
        <f>VLOOKUP(A197,'imp-questions'!A:H,6,FALSE)</f>
        <v/>
      </c>
      <c r="E197" s="163">
        <f>CHAR(65+VLOOKUP(A197,'imp-questions'!A:H,8,FALSE))</f>
        <v/>
      </c>
      <c r="F197" s="5" t="n"/>
      <c r="G197" s="18">
        <f>IFERROR(VLOOKUP(F197,AnsRTBL,2,FALSE),0)</f>
        <v/>
      </c>
      <c r="H197" s="103" t="n"/>
      <c r="I197" s="344" t="n"/>
      <c r="J197" s="11" t="n"/>
      <c r="K197" s="436" t="n"/>
      <c r="L197" s="131" t="n"/>
      <c r="M197" s="131" t="n"/>
      <c r="N197" s="131" t="n"/>
      <c r="O197" s="131" t="n"/>
      <c r="P197" s="131" t="n"/>
      <c r="Q197" s="436" t="n"/>
      <c r="R197" s="436" t="n"/>
      <c r="S197" s="436" t="n"/>
      <c r="T197" s="436" t="n"/>
      <c r="U197" s="436" t="n"/>
      <c r="V197" s="436" t="n"/>
      <c r="W197" s="436" t="n"/>
      <c r="X197" s="436" t="n"/>
      <c r="Y197" s="436" t="n"/>
      <c r="Z197" s="436" t="n"/>
    </row>
    <row r="198" ht="28" customHeight="1" s="330">
      <c r="B198" s="524" t="n"/>
      <c r="C198" s="172" t="n"/>
      <c r="D198" s="178">
        <f>VLOOKUP(A197,'imp-questions'!A:H,7,FALSE)</f>
        <v/>
      </c>
      <c r="E198" s="168" t="n"/>
      <c r="F198" s="173" t="n"/>
      <c r="G198" s="21" t="n"/>
      <c r="H198" s="116" t="n"/>
      <c r="I198" s="525" t="n"/>
      <c r="J198" s="11" t="n"/>
      <c r="K198" s="436" t="n"/>
      <c r="L198" s="131" t="n"/>
      <c r="M198" s="131" t="n"/>
      <c r="N198" s="131" t="n"/>
      <c r="O198" s="131" t="n"/>
      <c r="P198" s="131" t="n"/>
      <c r="Q198" s="436" t="n"/>
      <c r="R198" s="436" t="n"/>
      <c r="S198" s="436" t="n"/>
      <c r="T198" s="436" t="n"/>
      <c r="U198" s="436" t="n"/>
      <c r="V198" s="436" t="n"/>
      <c r="W198" s="436" t="n"/>
      <c r="X198" s="436" t="n"/>
      <c r="Y198" s="436" t="n"/>
      <c r="Z198" s="436" t="n"/>
    </row>
    <row r="199">
      <c r="A199" t="inlineStr">
        <is>
          <t>O-IM-B-2-1</t>
        </is>
      </c>
      <c r="B199" s="524" t="n"/>
      <c r="C199" s="203">
        <f>VLOOKUP(A199,'imp-questions'!A:H,5,FALSE)</f>
        <v/>
      </c>
      <c r="D199" s="195">
        <f>VLOOKUP(A199,'imp-questions'!A:H,6,FALSE)</f>
        <v/>
      </c>
      <c r="E199" s="163">
        <f>CHAR(65+VLOOKUP(A199,'imp-questions'!A:H,8,FALSE))</f>
        <v/>
      </c>
      <c r="F199" s="19" t="n"/>
      <c r="G199" s="18">
        <f>IFERROR(VLOOKUP(F199,AnsQTBL,2,FALSE),0)</f>
        <v/>
      </c>
      <c r="H199" s="103" t="n"/>
      <c r="I199" s="344" t="n"/>
      <c r="J199" s="11" t="n"/>
      <c r="K199" s="436" t="n"/>
      <c r="L199" s="131" t="n"/>
      <c r="M199" s="131" t="n"/>
      <c r="N199" s="131" t="n"/>
      <c r="O199" s="131" t="n"/>
      <c r="P199" s="131" t="n"/>
      <c r="Q199" s="436" t="n"/>
      <c r="R199" s="436" t="n"/>
      <c r="S199" s="436" t="n"/>
      <c r="T199" s="436" t="n"/>
      <c r="U199" s="436" t="n"/>
      <c r="V199" s="436" t="n"/>
      <c r="W199" s="436" t="n"/>
      <c r="X199" s="436" t="n"/>
      <c r="Y199" s="436" t="n"/>
      <c r="Z199" s="436" t="n"/>
    </row>
    <row r="200" ht="56" customHeight="1" s="330">
      <c r="B200" s="524" t="n"/>
      <c r="C200" s="172" t="n"/>
      <c r="D200" s="178">
        <f>VLOOKUP(A199,'imp-questions'!A:H,7,FALSE)</f>
        <v/>
      </c>
      <c r="E200" s="168" t="n"/>
      <c r="F200" s="173" t="n"/>
      <c r="G200" s="21" t="n"/>
      <c r="H200" s="116" t="n"/>
      <c r="I200" s="525" t="n"/>
      <c r="J200" s="11" t="n"/>
      <c r="K200" s="436" t="n"/>
      <c r="L200" s="131" t="n"/>
      <c r="M200" s="131" t="n"/>
      <c r="N200" s="131" t="n"/>
      <c r="O200" s="131" t="n"/>
      <c r="P200" s="131" t="n"/>
      <c r="Q200" s="436" t="n"/>
      <c r="R200" s="436" t="n"/>
      <c r="S200" s="436" t="n"/>
      <c r="T200" s="436" t="n"/>
      <c r="U200" s="436" t="n"/>
      <c r="V200" s="436" t="n"/>
      <c r="W200" s="436" t="n"/>
      <c r="X200" s="436" t="n"/>
      <c r="Y200" s="436" t="n"/>
      <c r="Z200" s="436" t="n"/>
    </row>
    <row r="201">
      <c r="A201" t="inlineStr">
        <is>
          <t>O-IM-B-3-1</t>
        </is>
      </c>
      <c r="B201" s="524" t="n"/>
      <c r="C201" s="203">
        <f>VLOOKUP(A201,'imp-questions'!A:H,5,FALSE)</f>
        <v/>
      </c>
      <c r="D201" s="195">
        <f>VLOOKUP(A201,'imp-questions'!A:H,6,FALSE)</f>
        <v/>
      </c>
      <c r="E201" s="163">
        <f>CHAR(65+VLOOKUP(A201,'imp-questions'!A:H,8,FALSE))</f>
        <v/>
      </c>
      <c r="F201" s="19" t="n"/>
      <c r="G201" s="18">
        <f>IFERROR(VLOOKUP(F201,AnsHTBL,2,FALSE),0)</f>
        <v/>
      </c>
      <c r="H201" s="103" t="n"/>
      <c r="I201" s="344" t="n"/>
      <c r="J201" s="11" t="n"/>
      <c r="K201" s="436" t="n"/>
      <c r="L201" s="131" t="n"/>
      <c r="M201" s="131" t="n"/>
      <c r="N201" s="131" t="n"/>
      <c r="O201" s="131" t="n"/>
      <c r="P201" s="131" t="n"/>
      <c r="Q201" s="436" t="n"/>
      <c r="R201" s="436" t="n"/>
      <c r="S201" s="436" t="n"/>
      <c r="T201" s="436" t="n"/>
      <c r="U201" s="436" t="n"/>
      <c r="V201" s="436" t="n"/>
      <c r="W201" s="436" t="n"/>
      <c r="X201" s="436" t="n"/>
      <c r="Y201" s="436" t="n"/>
      <c r="Z201" s="436" t="n"/>
    </row>
    <row r="202" ht="28" customHeight="1" s="330">
      <c r="B202" s="541" t="n"/>
      <c r="C202" s="172" t="n"/>
      <c r="D202" s="178">
        <f>VLOOKUP(A201,'imp-questions'!A:H,7,FALSE)</f>
        <v/>
      </c>
      <c r="E202" s="168" t="n"/>
      <c r="F202" s="173" t="n"/>
      <c r="G202" s="21" t="n"/>
      <c r="H202" s="116" t="n"/>
      <c r="I202" s="525" t="n"/>
      <c r="J202" s="11" t="n"/>
      <c r="K202" s="436" t="n"/>
      <c r="L202" s="131" t="n"/>
      <c r="M202" s="131" t="n"/>
      <c r="N202" s="131" t="n"/>
      <c r="O202" s="131" t="n"/>
      <c r="P202" s="131" t="n"/>
      <c r="Q202" s="436" t="n"/>
      <c r="R202" s="436" t="n"/>
      <c r="S202" s="436" t="n"/>
      <c r="T202" s="436" t="n"/>
      <c r="U202" s="436" t="n"/>
      <c r="V202" s="436" t="n"/>
      <c r="W202" s="436" t="n"/>
      <c r="X202" s="436" t="n"/>
      <c r="Y202" s="436" t="n"/>
      <c r="Z202" s="436" t="n"/>
    </row>
    <row r="203">
      <c r="B203" s="84" t="inlineStr">
        <is>
          <t>Environment Management</t>
        </is>
      </c>
      <c r="C203" s="522" t="n"/>
      <c r="D203" s="529" t="n"/>
      <c r="E203" s="407" t="n"/>
      <c r="F203" s="84" t="inlineStr">
        <is>
          <t>Answer</t>
        </is>
      </c>
      <c r="G203" s="84" t="n"/>
      <c r="H203" s="123" t="n"/>
      <c r="I203" s="83" t="inlineStr">
        <is>
          <t>Interview Notes</t>
        </is>
      </c>
      <c r="J203" s="83" t="inlineStr">
        <is>
          <t>Rating</t>
        </is>
      </c>
      <c r="K203" s="436" t="n"/>
      <c r="L203" s="131" t="n"/>
      <c r="M203" s="131" t="n"/>
      <c r="N203" s="131" t="n"/>
      <c r="O203" s="131" t="n"/>
      <c r="P203" s="131" t="n"/>
      <c r="Q203" s="436" t="n"/>
      <c r="R203" s="436" t="n"/>
      <c r="S203" s="436" t="n"/>
      <c r="T203" s="436" t="n"/>
      <c r="U203" s="436" t="n"/>
      <c r="V203" s="436" t="n"/>
      <c r="W203" s="436" t="n"/>
      <c r="X203" s="436" t="n"/>
      <c r="Y203" s="436" t="n"/>
      <c r="Z203" s="436" t="n"/>
    </row>
    <row r="204" ht="30" customHeight="1" s="330">
      <c r="A204" t="inlineStr">
        <is>
          <t>O-EM-A-1-1</t>
        </is>
      </c>
      <c r="B204" s="262">
        <f>VLOOKUP(A204,'imp-questions'!A:H,4,FALSE)</f>
        <v/>
      </c>
      <c r="C204" s="203">
        <f>VLOOKUP(A204,'imp-questions'!A:H,5,FALSE)</f>
        <v/>
      </c>
      <c r="D204" s="195">
        <f>VLOOKUP(A204,'imp-questions'!A:H,6,FALSE)</f>
        <v/>
      </c>
      <c r="E204" s="163">
        <f>CHAR(65+VLOOKUP(A204,'imp-questions'!A:H,8,FALSE))</f>
        <v/>
      </c>
      <c r="F204" s="188" t="n"/>
      <c r="G204" s="18">
        <f>IFERROR(VLOOKUP(F204,AnsMTBL,2,FALSE),0)</f>
        <v/>
      </c>
      <c r="H204" s="204">
        <f>IFERROR(AVERAGE(G204,G211),0)</f>
        <v/>
      </c>
      <c r="I204" s="533" t="n"/>
      <c r="J204" s="392">
        <f>SUM(H204,H206,H208)</f>
        <v/>
      </c>
      <c r="K204" s="436" t="n"/>
      <c r="L204" s="131" t="n"/>
      <c r="M204" s="131" t="n"/>
      <c r="N204" s="131" t="n"/>
      <c r="O204" s="131" t="n"/>
      <c r="P204" s="131" t="n"/>
      <c r="Q204" s="436" t="n"/>
      <c r="R204" s="436" t="n"/>
      <c r="S204" s="436" t="n"/>
      <c r="T204" s="436" t="n"/>
      <c r="U204" s="436" t="n"/>
      <c r="V204" s="436" t="n"/>
      <c r="W204" s="436" t="n"/>
      <c r="X204" s="436" t="n"/>
      <c r="Y204" s="436" t="n"/>
      <c r="Z204" s="436" t="n"/>
    </row>
    <row r="205" ht="28" customHeight="1" s="330">
      <c r="B205" s="524" t="n"/>
      <c r="C205" s="172" t="n"/>
      <c r="D205" s="178">
        <f>VLOOKUP(A204,'imp-questions'!A:H,7,FALSE)</f>
        <v/>
      </c>
      <c r="E205" s="168" t="n"/>
      <c r="F205" s="173" t="n"/>
      <c r="G205" s="21" t="n"/>
      <c r="H205" s="205" t="n"/>
      <c r="I205" s="534" t="n"/>
      <c r="J205" s="535" t="n"/>
      <c r="K205" s="436" t="n"/>
      <c r="L205" s="131" t="n"/>
      <c r="M205" s="131" t="n"/>
      <c r="N205" s="131" t="n"/>
      <c r="O205" s="131" t="n"/>
      <c r="P205" s="131" t="n"/>
      <c r="Q205" s="436" t="n"/>
      <c r="R205" s="436" t="n"/>
      <c r="S205" s="436" t="n"/>
      <c r="T205" s="436" t="n"/>
      <c r="U205" s="436" t="n"/>
      <c r="V205" s="436" t="n"/>
      <c r="W205" s="436" t="n"/>
      <c r="X205" s="436" t="n"/>
      <c r="Y205" s="436" t="n"/>
      <c r="Z205" s="436" t="n"/>
    </row>
    <row r="206">
      <c r="A206" t="inlineStr">
        <is>
          <t>O-EM-A-2-1</t>
        </is>
      </c>
      <c r="B206" s="524" t="n"/>
      <c r="C206" s="203">
        <f>VLOOKUP(A206,'imp-questions'!A:H,5,FALSE)</f>
        <v/>
      </c>
      <c r="D206" s="195">
        <f>VLOOKUP(A206,'imp-questions'!A:H,6,FALSE)</f>
        <v/>
      </c>
      <c r="E206" s="163">
        <f>CHAR(65+VLOOKUP(A206,'imp-questions'!A:H,8,FALSE))</f>
        <v/>
      </c>
      <c r="F206" s="19" t="n"/>
      <c r="G206" s="18">
        <f>IFERROR(VLOOKUP(F206,AnsMTBL,2,FALSE),0)</f>
        <v/>
      </c>
      <c r="H206" s="204">
        <f>IFERROR(AVERAGE(G206,G213),0)</f>
        <v/>
      </c>
      <c r="I206" s="536" t="n"/>
      <c r="J206" s="207" t="n"/>
      <c r="K206" s="436" t="n"/>
      <c r="L206" s="131" t="n"/>
      <c r="M206" s="131" t="n"/>
      <c r="N206" s="131" t="n"/>
      <c r="O206" s="131" t="n"/>
      <c r="P206" s="131" t="n"/>
      <c r="Q206" s="436" t="n"/>
      <c r="R206" s="436" t="n"/>
      <c r="S206" s="436" t="n"/>
      <c r="T206" s="436" t="n"/>
      <c r="U206" s="436" t="n"/>
      <c r="V206" s="436" t="n"/>
      <c r="W206" s="436" t="n"/>
      <c r="X206" s="436" t="n"/>
      <c r="Y206" s="436" t="n"/>
      <c r="Z206" s="436" t="n"/>
    </row>
    <row r="207" ht="56" customHeight="1" s="330">
      <c r="B207" s="524" t="n"/>
      <c r="C207" s="172" t="n"/>
      <c r="D207" s="178">
        <f>VLOOKUP(A206,'imp-questions'!A:H,7,FALSE)</f>
        <v/>
      </c>
      <c r="E207" s="168" t="n"/>
      <c r="F207" s="173" t="n"/>
      <c r="G207" s="21" t="n"/>
      <c r="H207" s="208" t="n"/>
      <c r="I207" s="537" t="n"/>
      <c r="J207" s="207" t="n"/>
      <c r="K207" s="436" t="n"/>
      <c r="L207" s="131" t="n"/>
      <c r="M207" s="131" t="n"/>
      <c r="N207" s="131" t="n"/>
      <c r="O207" s="131" t="n"/>
      <c r="P207" s="131" t="n"/>
      <c r="Q207" s="436" t="n"/>
      <c r="R207" s="436" t="n"/>
      <c r="S207" s="436" t="n"/>
      <c r="T207" s="436" t="n"/>
      <c r="U207" s="436" t="n"/>
      <c r="V207" s="436" t="n"/>
      <c r="W207" s="436" t="n"/>
      <c r="X207" s="436" t="n"/>
      <c r="Y207" s="436" t="n"/>
      <c r="Z207" s="436" t="n"/>
    </row>
    <row r="208">
      <c r="A208" t="inlineStr">
        <is>
          <t>O-EM-A-3-1</t>
        </is>
      </c>
      <c r="B208" s="524" t="n"/>
      <c r="C208" s="203">
        <f>VLOOKUP(A208,'imp-questions'!A:H,5,FALSE)</f>
        <v/>
      </c>
      <c r="D208" s="195">
        <f>VLOOKUP(A208,'imp-questions'!A:H,6,FALSE)</f>
        <v/>
      </c>
      <c r="E208" s="163">
        <f>CHAR(65+VLOOKUP(A208,'imp-questions'!A:H,8,FALSE))</f>
        <v/>
      </c>
      <c r="F208" s="19" t="n"/>
      <c r="G208" s="18">
        <f>IFERROR(VLOOKUP(F208,AnsMTBL,2,FALSE),0)</f>
        <v/>
      </c>
      <c r="H208" s="204">
        <f>IFERROR(AVERAGE(G208,G215),0)</f>
        <v/>
      </c>
      <c r="I208" s="538" t="n"/>
      <c r="J208" s="207" t="n"/>
      <c r="K208" s="436" t="n"/>
      <c r="L208" s="131" t="n"/>
      <c r="M208" s="131" t="n"/>
      <c r="N208" s="131" t="n"/>
      <c r="O208" s="131" t="n"/>
      <c r="P208" s="131" t="n"/>
      <c r="Q208" s="436" t="n"/>
      <c r="R208" s="436" t="n"/>
      <c r="S208" s="436" t="n"/>
      <c r="T208" s="436" t="n"/>
      <c r="U208" s="436" t="n"/>
      <c r="V208" s="436" t="n"/>
      <c r="W208" s="436" t="n"/>
      <c r="X208" s="436" t="n"/>
      <c r="Y208" s="436" t="n"/>
      <c r="Z208" s="436" t="n"/>
    </row>
    <row r="209" ht="56" customHeight="1" s="330">
      <c r="B209" s="541" t="n"/>
      <c r="C209" s="172" t="n"/>
      <c r="D209" s="178">
        <f>VLOOKUP(A208,'imp-questions'!A:H,7,FALSE)</f>
        <v/>
      </c>
      <c r="E209" s="168" t="n"/>
      <c r="F209" s="173" t="n"/>
      <c r="G209" s="21" t="n"/>
      <c r="H209" s="208" t="n"/>
      <c r="I209" s="537" t="n"/>
      <c r="J209" s="207" t="n"/>
      <c r="K209" s="436" t="n"/>
      <c r="L209" s="131" t="n"/>
      <c r="M209" s="131" t="n"/>
      <c r="N209" s="131" t="n"/>
      <c r="O209" s="131" t="n"/>
      <c r="P209" s="131" t="n"/>
      <c r="Q209" s="436" t="n"/>
      <c r="R209" s="436" t="n"/>
      <c r="S209" s="436" t="n"/>
      <c r="T209" s="436" t="n"/>
      <c r="U209" s="436" t="n"/>
      <c r="V209" s="436" t="n"/>
      <c r="W209" s="436" t="n"/>
      <c r="X209" s="436" t="n"/>
      <c r="Y209" s="436" t="n"/>
      <c r="Z209" s="436" t="n"/>
    </row>
    <row r="210">
      <c r="B210" s="305" t="n"/>
      <c r="C210" s="228" t="n"/>
      <c r="D210" s="228" t="n"/>
      <c r="E210" s="228" t="n"/>
      <c r="F210" s="228" t="n"/>
      <c r="G210" s="228" t="n"/>
      <c r="H210" s="228" t="n"/>
      <c r="I210" s="306" t="n"/>
      <c r="J210" s="11" t="n"/>
      <c r="K210" s="436" t="n"/>
      <c r="L210" s="131" t="n"/>
      <c r="M210" s="131" t="n"/>
      <c r="N210" s="131" t="n"/>
      <c r="O210" s="131" t="n"/>
      <c r="P210" s="131" t="n"/>
      <c r="Q210" s="436" t="n"/>
      <c r="R210" s="436" t="n"/>
      <c r="S210" s="436" t="n"/>
      <c r="T210" s="436" t="n"/>
      <c r="U210" s="436" t="n"/>
      <c r="V210" s="436" t="n"/>
      <c r="W210" s="436" t="n"/>
      <c r="X210" s="436" t="n"/>
      <c r="Y210" s="436" t="n"/>
      <c r="Z210" s="436" t="n"/>
    </row>
    <row r="211">
      <c r="A211" t="inlineStr">
        <is>
          <t>O-EM-B-1-1</t>
        </is>
      </c>
      <c r="B211" s="262">
        <f>VLOOKUP(A211,'imp-questions'!A:H,4,FALSE)</f>
        <v/>
      </c>
      <c r="C211" s="203">
        <f>VLOOKUP(A211,'imp-questions'!A:H,5,FALSE)</f>
        <v/>
      </c>
      <c r="D211" s="195">
        <f>VLOOKUP(A211,'imp-questions'!A:H,6,FALSE)</f>
        <v/>
      </c>
      <c r="E211" s="163">
        <f>CHAR(65+VLOOKUP(A211,'imp-questions'!A:H,8,FALSE))</f>
        <v/>
      </c>
      <c r="F211" s="5" t="n"/>
      <c r="G211" s="18">
        <f>IFERROR(VLOOKUP(F211,AnsMTBL,2,FALSE),0)</f>
        <v/>
      </c>
      <c r="H211" s="103" t="n"/>
      <c r="I211" s="344" t="n"/>
      <c r="J211" s="11" t="n"/>
      <c r="K211" s="436" t="n"/>
      <c r="L211" s="131" t="n"/>
      <c r="M211" s="131" t="n"/>
      <c r="N211" s="131" t="n"/>
      <c r="O211" s="131" t="n"/>
      <c r="P211" s="131" t="n"/>
      <c r="Q211" s="436" t="n"/>
      <c r="R211" s="436" t="n"/>
      <c r="S211" s="436" t="n"/>
      <c r="T211" s="436" t="n"/>
      <c r="U211" s="436" t="n"/>
      <c r="V211" s="436" t="n"/>
      <c r="W211" s="436" t="n"/>
      <c r="X211" s="436" t="n"/>
      <c r="Y211" s="436" t="n"/>
      <c r="Z211" s="436" t="n"/>
    </row>
    <row r="212" ht="28" customHeight="1" s="330">
      <c r="B212" s="524" t="n"/>
      <c r="C212" s="172" t="n"/>
      <c r="D212" s="178">
        <f>VLOOKUP(A211,'imp-questions'!A:H,7,FALSE)</f>
        <v/>
      </c>
      <c r="E212" s="168" t="n"/>
      <c r="F212" s="173" t="n"/>
      <c r="G212" s="21" t="n"/>
      <c r="H212" s="116" t="n"/>
      <c r="I212" s="525" t="n"/>
      <c r="J212" s="11" t="n"/>
      <c r="K212" s="436" t="n"/>
      <c r="L212" s="131" t="n"/>
      <c r="M212" s="131" t="n"/>
      <c r="N212" s="131" t="n"/>
      <c r="O212" s="131" t="n"/>
      <c r="P212" s="131" t="n"/>
      <c r="Q212" s="436" t="n"/>
      <c r="R212" s="436" t="n"/>
      <c r="S212" s="436" t="n"/>
      <c r="T212" s="436" t="n"/>
      <c r="U212" s="436" t="n"/>
      <c r="V212" s="436" t="n"/>
      <c r="W212" s="436" t="n"/>
      <c r="X212" s="436" t="n"/>
      <c r="Y212" s="436" t="n"/>
      <c r="Z212" s="436" t="n"/>
    </row>
    <row r="213">
      <c r="A213" t="inlineStr">
        <is>
          <t>O-EM-B-2-1</t>
        </is>
      </c>
      <c r="B213" s="524" t="n"/>
      <c r="C213" s="203">
        <f>VLOOKUP(A213,'imp-questions'!A:H,5,FALSE)</f>
        <v/>
      </c>
      <c r="D213" s="195">
        <f>VLOOKUP(A213,'imp-questions'!A:H,6,FALSE)</f>
        <v/>
      </c>
      <c r="E213" s="163">
        <f>CHAR(65+VLOOKUP(A213,'imp-questions'!A:H,8,FALSE))</f>
        <v/>
      </c>
      <c r="F213" s="19" t="n"/>
      <c r="G213" s="18">
        <f>IFERROR(VLOOKUP(F213,AnsMTBL,2,FALSE),0)</f>
        <v/>
      </c>
      <c r="H213" s="103" t="n"/>
      <c r="I213" s="344" t="n"/>
      <c r="J213" s="11" t="n"/>
      <c r="K213" s="436" t="n"/>
      <c r="L213" s="131" t="n"/>
      <c r="M213" s="131" t="n"/>
      <c r="N213" s="131" t="n"/>
      <c r="O213" s="131" t="n"/>
      <c r="P213" s="131" t="n"/>
      <c r="Q213" s="436" t="n"/>
      <c r="R213" s="436" t="n"/>
      <c r="S213" s="436" t="n"/>
      <c r="T213" s="436" t="n"/>
      <c r="U213" s="436" t="n"/>
      <c r="V213" s="436" t="n"/>
      <c r="W213" s="436" t="n"/>
      <c r="X213" s="436" t="n"/>
      <c r="Y213" s="436" t="n"/>
      <c r="Z213" s="436" t="n"/>
    </row>
    <row r="214" ht="42" customHeight="1" s="330">
      <c r="B214" s="524" t="n"/>
      <c r="C214" s="172" t="n"/>
      <c r="D214" s="178">
        <f>VLOOKUP(A213,'imp-questions'!A:H,7,FALSE)</f>
        <v/>
      </c>
      <c r="E214" s="168" t="n"/>
      <c r="F214" s="173" t="n"/>
      <c r="G214" s="169" t="n"/>
      <c r="H214" s="174" t="n"/>
      <c r="I214" s="525" t="n"/>
      <c r="J214" s="11" t="n"/>
      <c r="K214" s="436" t="n"/>
      <c r="L214" s="131" t="n"/>
      <c r="M214" s="131" t="n"/>
      <c r="N214" s="131" t="n"/>
      <c r="O214" s="131" t="n"/>
      <c r="P214" s="131" t="n"/>
      <c r="Q214" s="436" t="n"/>
      <c r="R214" s="436" t="n"/>
      <c r="S214" s="436" t="n"/>
      <c r="T214" s="436" t="n"/>
      <c r="U214" s="436" t="n"/>
      <c r="V214" s="436" t="n"/>
      <c r="W214" s="436" t="n"/>
      <c r="X214" s="436" t="n"/>
      <c r="Y214" s="436" t="n"/>
      <c r="Z214" s="436" t="n"/>
    </row>
    <row r="215">
      <c r="A215" t="inlineStr">
        <is>
          <t>O-EM-B-3-1</t>
        </is>
      </c>
      <c r="B215" s="524" t="n"/>
      <c r="C215" s="203">
        <f>VLOOKUP(A215,'imp-questions'!A:H,5,FALSE)</f>
        <v/>
      </c>
      <c r="D215" s="195">
        <f>VLOOKUP(A215,'imp-questions'!A:H,6,FALSE)</f>
        <v/>
      </c>
      <c r="E215" s="163">
        <f>CHAR(65+VLOOKUP(A215,'imp-questions'!A:H,8,FALSE))</f>
        <v/>
      </c>
      <c r="F215" s="19" t="n"/>
      <c r="G215" s="18">
        <f>IFERROR(VLOOKUP(F215,AnsMTBL,2,FALSE),0)</f>
        <v/>
      </c>
      <c r="H215" s="103" t="n"/>
      <c r="I215" s="344" t="n"/>
      <c r="J215" s="11" t="n"/>
      <c r="K215" s="436" t="n"/>
      <c r="L215" s="131" t="n"/>
      <c r="M215" s="131" t="n"/>
      <c r="N215" s="131" t="n"/>
      <c r="O215" s="131" t="n"/>
      <c r="P215" s="131" t="n"/>
      <c r="Q215" s="436" t="n"/>
      <c r="R215" s="436" t="n"/>
      <c r="S215" s="436" t="n"/>
      <c r="T215" s="436" t="n"/>
      <c r="U215" s="436" t="n"/>
      <c r="V215" s="436" t="n"/>
      <c r="W215" s="436" t="n"/>
      <c r="X215" s="436" t="n"/>
      <c r="Y215" s="436" t="n"/>
      <c r="Z215" s="436" t="n"/>
    </row>
    <row r="216" ht="42" customHeight="1" s="330">
      <c r="B216" s="541" t="n"/>
      <c r="C216" s="172" t="n"/>
      <c r="D216" s="178">
        <f>VLOOKUP(A215,'imp-questions'!A:H,7,FALSE)</f>
        <v/>
      </c>
      <c r="E216" s="168" t="n"/>
      <c r="F216" s="173" t="n"/>
      <c r="G216" s="169" t="n"/>
      <c r="H216" s="174" t="n"/>
      <c r="I216" s="525" t="n"/>
      <c r="J216" s="11" t="n"/>
      <c r="K216" s="436" t="n"/>
      <c r="L216" s="131" t="n"/>
      <c r="M216" s="131" t="n"/>
      <c r="N216" s="131" t="n"/>
      <c r="O216" s="131" t="n"/>
      <c r="P216" s="131" t="n"/>
      <c r="Q216" s="436" t="n"/>
      <c r="R216" s="436" t="n"/>
      <c r="S216" s="436" t="n"/>
      <c r="T216" s="436" t="n"/>
      <c r="U216" s="436" t="n"/>
      <c r="V216" s="436" t="n"/>
      <c r="W216" s="436" t="n"/>
      <c r="X216" s="436" t="n"/>
      <c r="Y216" s="436" t="n"/>
      <c r="Z216" s="436" t="n"/>
    </row>
    <row r="217">
      <c r="B217" s="84" t="inlineStr">
        <is>
          <t>Operational Management</t>
        </is>
      </c>
      <c r="C217" s="522" t="n"/>
      <c r="D217" s="529" t="n"/>
      <c r="E217" s="407" t="n"/>
      <c r="F217" s="84" t="inlineStr">
        <is>
          <t>Answer</t>
        </is>
      </c>
      <c r="G217" s="84" t="n"/>
      <c r="H217" s="123" t="n"/>
      <c r="I217" s="83" t="inlineStr">
        <is>
          <t>Interview Notes</t>
        </is>
      </c>
      <c r="J217" s="83" t="inlineStr">
        <is>
          <t>Rating</t>
        </is>
      </c>
      <c r="K217" s="436" t="n"/>
      <c r="L217" s="131" t="n"/>
      <c r="M217" s="131" t="n"/>
      <c r="N217" s="131" t="n"/>
      <c r="O217" s="131" t="n"/>
      <c r="P217" s="131" t="n"/>
      <c r="Q217" s="436" t="n"/>
      <c r="R217" s="436" t="n"/>
      <c r="S217" s="436" t="n"/>
      <c r="T217" s="436" t="n"/>
      <c r="U217" s="436" t="n"/>
      <c r="V217" s="436" t="n"/>
      <c r="W217" s="436" t="n"/>
      <c r="X217" s="436" t="n"/>
      <c r="Y217" s="436" t="n"/>
      <c r="Z217" s="436" t="n"/>
    </row>
    <row r="218" ht="28" customHeight="1" s="330">
      <c r="A218" t="inlineStr">
        <is>
          <t>O-OM-A-1-1</t>
        </is>
      </c>
      <c r="B218" s="262">
        <f>VLOOKUP(A218,'imp-questions'!A:H,4,FALSE)</f>
        <v/>
      </c>
      <c r="C218" s="203">
        <f>VLOOKUP(A218,'imp-questions'!A:H,5,FALSE)</f>
        <v/>
      </c>
      <c r="D218" s="195">
        <f>VLOOKUP(A218,'imp-questions'!A:H,6,FALSE)</f>
        <v/>
      </c>
      <c r="E218" s="163">
        <f>CHAR(65+VLOOKUP(A218,'imp-questions'!A:H,8,FALSE))</f>
        <v/>
      </c>
      <c r="F218" s="188" t="n"/>
      <c r="G218" s="18">
        <f>IFERROR(VLOOKUP(F218,AnsFTBL,2,FALSE),0)</f>
        <v/>
      </c>
      <c r="H218" s="204">
        <f>IFERROR(AVERAGE(G218,G225),0)</f>
        <v/>
      </c>
      <c r="I218" s="533" t="n"/>
      <c r="J218" s="392">
        <f>SUM(H218,H220,H222)</f>
        <v/>
      </c>
      <c r="K218" s="436" t="n"/>
      <c r="L218" s="131" t="n"/>
      <c r="M218" s="131" t="n"/>
      <c r="N218" s="131" t="n"/>
      <c r="O218" s="131" t="n"/>
      <c r="P218" s="131" t="n"/>
      <c r="Q218" s="436" t="n"/>
      <c r="R218" s="436" t="n"/>
      <c r="S218" s="436" t="n"/>
      <c r="T218" s="436" t="n"/>
      <c r="U218" s="436" t="n"/>
      <c r="V218" s="436" t="n"/>
      <c r="W218" s="436" t="n"/>
      <c r="X218" s="436" t="n"/>
      <c r="Y218" s="436" t="n"/>
      <c r="Z218" s="436" t="n"/>
    </row>
    <row r="219" ht="42" customHeight="1" s="330">
      <c r="B219" s="524" t="n"/>
      <c r="C219" s="172" t="n"/>
      <c r="D219" s="178">
        <f>VLOOKUP(A218,'imp-questions'!A:H,7,FALSE)</f>
        <v/>
      </c>
      <c r="E219" s="168" t="n"/>
      <c r="F219" s="173" t="n"/>
      <c r="G219" s="169" t="n"/>
      <c r="H219" s="205" t="n"/>
      <c r="I219" s="534" t="n"/>
      <c r="J219" s="535" t="n"/>
      <c r="K219" s="436" t="n"/>
      <c r="L219" s="131" t="n"/>
      <c r="M219" s="131" t="n"/>
      <c r="N219" s="131" t="n"/>
      <c r="O219" s="131" t="n"/>
      <c r="P219" s="131" t="n"/>
      <c r="Q219" s="436" t="n"/>
      <c r="R219" s="436" t="n"/>
      <c r="S219" s="436" t="n"/>
      <c r="T219" s="436" t="n"/>
      <c r="U219" s="436" t="n"/>
      <c r="V219" s="436" t="n"/>
      <c r="W219" s="436" t="n"/>
      <c r="X219" s="436" t="n"/>
      <c r="Y219" s="436" t="n"/>
      <c r="Z219" s="436" t="n"/>
    </row>
    <row r="220">
      <c r="A220" t="inlineStr">
        <is>
          <t>O-OM-A-2-1</t>
        </is>
      </c>
      <c r="B220" s="524" t="n"/>
      <c r="C220" s="203">
        <f>VLOOKUP(A220,'imp-questions'!A:H,5,FALSE)</f>
        <v/>
      </c>
      <c r="D220" s="195">
        <f>VLOOKUP(A220,'imp-questions'!A:H,6,FALSE)</f>
        <v/>
      </c>
      <c r="E220" s="163">
        <f>CHAR(65+VLOOKUP(A220,'imp-questions'!A:H,8,FALSE))</f>
        <v/>
      </c>
      <c r="F220" s="19" t="n"/>
      <c r="G220" s="18">
        <f>IFERROR(VLOOKUP(F220,AnsOTBL,2,FALSE),0)</f>
        <v/>
      </c>
      <c r="H220" s="204">
        <f>IFERROR(AVERAGE(G220,G227),0)</f>
        <v/>
      </c>
      <c r="I220" s="536" t="n"/>
      <c r="J220" s="207" t="n"/>
      <c r="K220" s="436" t="n"/>
      <c r="L220" s="131" t="n"/>
      <c r="M220" s="131" t="n"/>
      <c r="N220" s="131" t="n"/>
      <c r="O220" s="131" t="n"/>
      <c r="P220" s="131" t="n"/>
      <c r="Q220" s="436" t="n"/>
      <c r="R220" s="436" t="n"/>
      <c r="S220" s="436" t="n"/>
      <c r="T220" s="436" t="n"/>
      <c r="U220" s="436" t="n"/>
      <c r="V220" s="436" t="n"/>
      <c r="W220" s="436" t="n"/>
      <c r="X220" s="436" t="n"/>
      <c r="Y220" s="436" t="n"/>
      <c r="Z220" s="436" t="n"/>
    </row>
    <row r="221" ht="56" customHeight="1" s="330">
      <c r="B221" s="524" t="n"/>
      <c r="C221" s="172" t="n"/>
      <c r="D221" s="178">
        <f>VLOOKUP(A220,'imp-questions'!A:H,7,FALSE)</f>
        <v/>
      </c>
      <c r="E221" s="168" t="n"/>
      <c r="F221" s="173" t="n"/>
      <c r="G221" s="169" t="n"/>
      <c r="H221" s="208" t="n"/>
      <c r="I221" s="537" t="n"/>
      <c r="J221" s="207" t="n"/>
      <c r="K221" s="436" t="n"/>
      <c r="L221" s="131" t="n"/>
      <c r="M221" s="131" t="n"/>
      <c r="N221" s="131" t="n"/>
      <c r="O221" s="131" t="n"/>
      <c r="P221" s="131" t="n"/>
      <c r="Q221" s="436" t="n"/>
      <c r="R221" s="436" t="n"/>
      <c r="S221" s="436" t="n"/>
      <c r="T221" s="436" t="n"/>
      <c r="U221" s="436" t="n"/>
      <c r="V221" s="436" t="n"/>
      <c r="W221" s="436" t="n"/>
      <c r="X221" s="436" t="n"/>
      <c r="Y221" s="436" t="n"/>
      <c r="Z221" s="436" t="n"/>
    </row>
    <row r="222">
      <c r="A222" t="inlineStr">
        <is>
          <t>O-OM-A-3-1</t>
        </is>
      </c>
      <c r="B222" s="524" t="n"/>
      <c r="C222" s="203">
        <f>VLOOKUP(A222,'imp-questions'!A:H,5,FALSE)</f>
        <v/>
      </c>
      <c r="D222" s="195">
        <f>VLOOKUP(A222,'imp-questions'!A:H,6,FALSE)</f>
        <v/>
      </c>
      <c r="E222" s="163">
        <f>CHAR(65+VLOOKUP(A222,'imp-questions'!A:H,8,FALSE))</f>
        <v/>
      </c>
      <c r="F222" s="19" t="n"/>
      <c r="G222" s="18">
        <f>IFERROR(VLOOKUP(F222,AnsPTBL,2,FALSE),0)</f>
        <v/>
      </c>
      <c r="H222" s="204">
        <f>IFERROR(AVERAGE(G222,G229),0)</f>
        <v/>
      </c>
      <c r="I222" s="538" t="n"/>
      <c r="J222" s="207" t="n"/>
      <c r="K222" s="436" t="n"/>
      <c r="L222" s="131" t="n"/>
      <c r="M222" s="131" t="n"/>
      <c r="N222" s="131" t="n"/>
      <c r="O222" s="131" t="n"/>
      <c r="P222" s="131" t="n"/>
      <c r="Q222" s="436" t="n"/>
      <c r="R222" s="436" t="n"/>
      <c r="S222" s="436" t="n"/>
      <c r="T222" s="436" t="n"/>
      <c r="U222" s="436" t="n"/>
      <c r="V222" s="436" t="n"/>
      <c r="W222" s="436" t="n"/>
      <c r="X222" s="436" t="n"/>
      <c r="Y222" s="436" t="n"/>
      <c r="Z222" s="436" t="n"/>
    </row>
    <row r="223" ht="42" customHeight="1" s="330">
      <c r="B223" s="541" t="n"/>
      <c r="C223" s="172" t="n"/>
      <c r="D223" s="178">
        <f>VLOOKUP(A222,'imp-questions'!A:H,7,FALSE)</f>
        <v/>
      </c>
      <c r="E223" s="168" t="n"/>
      <c r="F223" s="173" t="n"/>
      <c r="G223" s="169" t="n"/>
      <c r="H223" s="208" t="n"/>
      <c r="I223" s="537" t="n"/>
      <c r="J223" s="207" t="n"/>
      <c r="K223" s="436" t="n"/>
      <c r="L223" s="131" t="n"/>
      <c r="M223" s="131" t="n"/>
      <c r="N223" s="131" t="n"/>
      <c r="O223" s="131" t="n"/>
      <c r="P223" s="131" t="n"/>
      <c r="Q223" s="436" t="n"/>
      <c r="R223" s="436" t="n"/>
      <c r="S223" s="436" t="n"/>
      <c r="T223" s="436" t="n"/>
      <c r="U223" s="436" t="n"/>
      <c r="V223" s="436" t="n"/>
      <c r="W223" s="436" t="n"/>
      <c r="X223" s="436" t="n"/>
      <c r="Y223" s="436" t="n"/>
      <c r="Z223" s="436" t="n"/>
    </row>
    <row r="224">
      <c r="B224" s="305" t="n"/>
      <c r="C224" s="228" t="n"/>
      <c r="D224" s="228" t="n"/>
      <c r="E224" s="228" t="n"/>
      <c r="F224" s="228" t="n"/>
      <c r="G224" s="228" t="n"/>
      <c r="H224" s="228" t="n"/>
      <c r="I224" s="306" t="n"/>
      <c r="J224" s="11" t="n"/>
      <c r="K224" s="436" t="n"/>
      <c r="L224" s="131" t="n"/>
      <c r="M224" s="131" t="n"/>
      <c r="N224" s="131" t="n"/>
      <c r="O224" s="131" t="n"/>
      <c r="P224" s="131" t="n"/>
      <c r="Q224" s="436" t="n"/>
      <c r="R224" s="436" t="n"/>
      <c r="S224" s="436" t="n"/>
      <c r="T224" s="436" t="n"/>
      <c r="U224" s="436" t="n"/>
      <c r="V224" s="436" t="n"/>
      <c r="W224" s="436" t="n"/>
      <c r="X224" s="436" t="n"/>
      <c r="Y224" s="436" t="n"/>
      <c r="Z224" s="436" t="n"/>
    </row>
    <row r="225" ht="28" customHeight="1" s="330">
      <c r="A225" t="inlineStr">
        <is>
          <t>O-OM-B-1-1</t>
        </is>
      </c>
      <c r="B225" s="262">
        <f>VLOOKUP(A225,'imp-questions'!A:H,4,FALSE)</f>
        <v/>
      </c>
      <c r="C225" s="203">
        <f>VLOOKUP(A225,'imp-questions'!A:H,5,FALSE)</f>
        <v/>
      </c>
      <c r="D225" s="195">
        <f>VLOOKUP(A225,'imp-questions'!A:H,6,FALSE)</f>
        <v/>
      </c>
      <c r="E225" s="163">
        <f>CHAR(65+VLOOKUP(A225,'imp-questions'!A:H,8,FALSE))</f>
        <v/>
      </c>
      <c r="F225" s="188" t="n"/>
      <c r="G225" s="18">
        <f>IFERROR(VLOOKUP(F225,AnsFTBL,2,FALSE),0)</f>
        <v/>
      </c>
      <c r="H225" s="103" t="n"/>
      <c r="I225" s="344" t="n"/>
      <c r="J225" s="11" t="n"/>
      <c r="K225" s="436" t="n"/>
      <c r="L225" s="131" t="n"/>
      <c r="M225" s="131" t="n"/>
      <c r="N225" s="131" t="n"/>
      <c r="O225" s="131" t="n"/>
      <c r="P225" s="131" t="n"/>
      <c r="Q225" s="436" t="n"/>
      <c r="R225" s="436" t="n"/>
      <c r="S225" s="436" t="n"/>
      <c r="T225" s="436" t="n"/>
      <c r="U225" s="436" t="n"/>
      <c r="V225" s="436" t="n"/>
      <c r="W225" s="436" t="n"/>
      <c r="X225" s="436" t="n"/>
      <c r="Y225" s="436" t="n"/>
      <c r="Z225" s="436" t="n"/>
    </row>
    <row r="226" ht="28" customHeight="1" s="330">
      <c r="B226" s="524" t="n"/>
      <c r="C226" s="172" t="n"/>
      <c r="D226" s="178">
        <f>VLOOKUP(A225,'imp-questions'!A:H,7,FALSE)</f>
        <v/>
      </c>
      <c r="E226" s="168" t="n"/>
      <c r="F226" s="173" t="n"/>
      <c r="G226" s="169" t="n"/>
      <c r="H226" s="174" t="n"/>
      <c r="I226" s="525" t="n"/>
      <c r="J226" s="11" t="n"/>
      <c r="K226" s="436" t="n"/>
      <c r="L226" s="131" t="n"/>
      <c r="M226" s="131" t="n"/>
      <c r="N226" s="131" t="n"/>
      <c r="O226" s="131" t="n"/>
      <c r="P226" s="131" t="n"/>
      <c r="Q226" s="436" t="n"/>
      <c r="R226" s="436" t="n"/>
      <c r="S226" s="436" t="n"/>
      <c r="T226" s="436" t="n"/>
      <c r="U226" s="436" t="n"/>
      <c r="V226" s="436" t="n"/>
      <c r="W226" s="436" t="n"/>
      <c r="X226" s="436" t="n"/>
      <c r="Y226" s="436" t="n"/>
      <c r="Z226" s="436" t="n"/>
    </row>
    <row r="227" ht="28" customHeight="1" s="330">
      <c r="A227" t="inlineStr">
        <is>
          <t>O-OM-B-2-1</t>
        </is>
      </c>
      <c r="B227" s="524" t="n"/>
      <c r="C227" s="203">
        <f>VLOOKUP(A227,'imp-questions'!A:H,5,FALSE)</f>
        <v/>
      </c>
      <c r="D227" s="195">
        <f>VLOOKUP(A227,'imp-questions'!A:H,6,FALSE)</f>
        <v/>
      </c>
      <c r="E227" s="163">
        <f>CHAR(65+VLOOKUP(A227,'imp-questions'!A:H,8,FALSE))</f>
        <v/>
      </c>
      <c r="F227" s="19" t="n"/>
      <c r="G227" s="18">
        <f>IFERROR(VLOOKUP(F227,AnsHTBL,2,FALSE),0)</f>
        <v/>
      </c>
      <c r="H227" s="103" t="n"/>
      <c r="I227" s="344" t="n"/>
      <c r="J227" s="11" t="n"/>
      <c r="K227" s="436" t="n"/>
      <c r="L227" s="131" t="n"/>
      <c r="M227" s="131" t="n"/>
      <c r="N227" s="131" t="n"/>
      <c r="O227" s="131" t="n"/>
      <c r="P227" s="131" t="n"/>
      <c r="Q227" s="436" t="n"/>
      <c r="R227" s="436" t="n"/>
      <c r="S227" s="436" t="n"/>
      <c r="T227" s="436" t="n"/>
      <c r="U227" s="436" t="n"/>
      <c r="V227" s="436" t="n"/>
      <c r="W227" s="436" t="n"/>
      <c r="X227" s="436" t="n"/>
      <c r="Y227" s="436" t="n"/>
      <c r="Z227" s="436" t="n"/>
    </row>
    <row r="228" ht="42" customHeight="1" s="330">
      <c r="B228" s="524" t="n"/>
      <c r="C228" s="172" t="n"/>
      <c r="D228" s="178">
        <f>VLOOKUP(A227,'imp-questions'!A:H,7,FALSE)</f>
        <v/>
      </c>
      <c r="E228" s="168" t="n"/>
      <c r="F228" s="173" t="n"/>
      <c r="G228" s="169" t="n"/>
      <c r="H228" s="174" t="n"/>
      <c r="I228" s="525" t="n"/>
      <c r="J228" s="11" t="n"/>
      <c r="K228" s="436" t="n"/>
      <c r="L228" s="131" t="n"/>
      <c r="M228" s="131" t="n"/>
      <c r="N228" s="131" t="n"/>
      <c r="O228" s="131" t="n"/>
      <c r="P228" s="131" t="n"/>
      <c r="Q228" s="436" t="n"/>
      <c r="R228" s="436" t="n"/>
      <c r="S228" s="436" t="n"/>
      <c r="T228" s="436" t="n"/>
      <c r="U228" s="436" t="n"/>
      <c r="V228" s="436" t="n"/>
      <c r="W228" s="436" t="n"/>
      <c r="X228" s="436" t="n"/>
      <c r="Y228" s="436" t="n"/>
      <c r="Z228" s="436" t="n"/>
    </row>
    <row r="229" ht="28" customHeight="1" s="330">
      <c r="A229" t="inlineStr">
        <is>
          <t>O-OM-B-3-1</t>
        </is>
      </c>
      <c r="B229" s="524" t="n"/>
      <c r="C229" s="203">
        <f>VLOOKUP(A229,'imp-questions'!A:H,5,FALSE)</f>
        <v/>
      </c>
      <c r="D229" s="195">
        <f>VLOOKUP(A229,'imp-questions'!A:H,6,FALSE)</f>
        <v/>
      </c>
      <c r="E229" s="163">
        <f>CHAR(65+VLOOKUP(A229,'imp-questions'!A:H,8,FALSE))</f>
        <v/>
      </c>
      <c r="F229" s="19" t="n"/>
      <c r="G229" s="18">
        <f>IFERROR(VLOOKUP(F229,AnsSTBL,2,FALSE),0)</f>
        <v/>
      </c>
      <c r="H229" s="103" t="n"/>
      <c r="I229" s="344" t="n"/>
      <c r="J229" s="11" t="n"/>
      <c r="K229" s="436" t="n"/>
      <c r="L229" s="131" t="n"/>
      <c r="M229" s="131" t="n"/>
      <c r="N229" s="131" t="n"/>
      <c r="O229" s="131" t="n"/>
      <c r="P229" s="131" t="n"/>
      <c r="Q229" s="436" t="n"/>
      <c r="R229" s="436" t="n"/>
      <c r="S229" s="436" t="n"/>
      <c r="T229" s="436" t="n"/>
      <c r="U229" s="436" t="n"/>
      <c r="V229" s="436" t="n"/>
      <c r="W229" s="436" t="n"/>
      <c r="X229" s="436" t="n"/>
      <c r="Y229" s="436" t="n"/>
      <c r="Z229" s="436" t="n"/>
    </row>
    <row r="230" ht="42" customHeight="1" s="330">
      <c r="B230" s="541" t="n"/>
      <c r="C230" s="172" t="n"/>
      <c r="D230" s="178">
        <f>VLOOKUP(A229,'imp-questions'!A:H,7,FALSE)</f>
        <v/>
      </c>
      <c r="E230" s="168" t="n"/>
      <c r="F230" s="173" t="n"/>
      <c r="G230" s="169" t="n"/>
      <c r="H230" s="174" t="n"/>
      <c r="I230" s="525" t="n"/>
      <c r="J230" s="11" t="n"/>
      <c r="K230" s="436" t="n"/>
      <c r="L230" s="131" t="n"/>
      <c r="M230" s="131" t="n"/>
      <c r="N230" s="131" t="n"/>
      <c r="O230" s="131" t="n"/>
      <c r="P230" s="131" t="n"/>
      <c r="Q230" s="436" t="n"/>
      <c r="R230" s="436" t="n"/>
      <c r="S230" s="436" t="n"/>
      <c r="T230" s="436" t="n"/>
      <c r="U230" s="436" t="n"/>
      <c r="V230" s="436" t="n"/>
      <c r="W230" s="436" t="n"/>
      <c r="X230" s="436" t="n"/>
      <c r="Y230" s="436" t="n"/>
      <c r="Z230" s="436" t="n"/>
    </row>
  </sheetData>
  <mergeCells count="16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s>
  <conditionalFormatting sqref="F15">
    <cfRule type="expression" priority="2" dxfId="632">
      <formula>$H$25=1</formula>
    </cfRule>
  </conditionalFormatting>
  <dataValidations count="26">
    <dataValidation sqref="M22:P22 M20:P20" showErrorMessage="1" showInputMessage="1" allowBlank="0" type="list">
      <formula1>AnswerB</formula1>
    </dataValidation>
    <dataValidation sqref="M18:P18" showErrorMessage="1" showInputMessage="1" allowBlank="0" type="list">
      <formula1>AnswerA</formula1>
    </dataValidation>
    <dataValidation sqref="F34" showErrorMessage="1" showInputMessage="1" allowBlank="0" type="list">
      <formula1>AnsA</formula1>
    </dataValidation>
    <dataValidation sqref="F186" showErrorMessage="1" showInputMessage="1" allowBlank="0" type="list">
      <formula1>AnsT</formula1>
    </dataValidation>
    <dataValidation sqref="F57 F55" showErrorMessage="1" showInputMessage="1" allowBlank="0" type="list">
      <formula1>AnsL</formula1>
    </dataValidation>
    <dataValidation sqref="F20" showErrorMessage="1" showInputMessage="1" allowBlank="0" type="list">
      <formula1>AnsV</formula1>
    </dataValidation>
    <dataValidation sqref="F163 F46 F175 F161 F61 F68 F177" showErrorMessage="1" showInputMessage="1" allowBlank="0" type="list">
      <formula1>AnsC</formula1>
    </dataValidation>
    <dataValidation sqref="F65" showErrorMessage="1" showInputMessage="1" allowBlank="0" type="list">
      <formula1>AnsG</formula1>
    </dataValidation>
    <dataValidation sqref="F98" showErrorMessage="1" showInputMessage="1" allowBlank="0" type="list">
      <formula1>AnsU</formula1>
    </dataValidation>
    <dataValidation sqref="F197" showErrorMessage="1" showInputMessage="1" allowBlank="0" type="list">
      <formula1>AnsR</formula1>
    </dataValidation>
    <dataValidation sqref="F25" showErrorMessage="1" showInputMessage="1" allowBlank="0" type="list">
      <formula1>AnsK</formula1>
    </dataValidation>
    <dataValidation sqref="F32 F93 F89 F75 F79 F91 F184 F190 F192 F218 F225 F194 F168 F165 F158 F156 F154 F151 F149 F147 F143 F141 F139 F136 F134 F132 F129 F127 F125 F122 F120 F118 F115 F113 F111 F108 F106 F104 F100 F96 F70 F63 F39" showErrorMessage="1" showInputMessage="1" allowBlank="0" type="list">
      <formula1>AnsF</formula1>
    </dataValidation>
    <dataValidation sqref="F41" showErrorMessage="1" showInputMessage="1" allowBlank="0" type="list">
      <formula1>AnsD</formula1>
    </dataValidation>
    <dataValidation sqref="F199" showErrorMessage="1" showInputMessage="1" allowBlank="0" type="list">
      <formula1>AnsQ</formula1>
    </dataValidation>
    <dataValidation sqref="F222" showErrorMessage="1" showInputMessage="1" allowBlank="0" type="list">
      <formula1>AnsP</formula1>
    </dataValidation>
    <dataValidation sqref="F229" showErrorMessage="1" showInputMessage="1" allowBlank="0" type="list">
      <formula1>AnsS</formula1>
    </dataValidation>
    <dataValidation sqref="F50 F48" showErrorMessage="1" showInputMessage="1" allowBlank="0" type="list">
      <formula1>AnsI</formula1>
    </dataValidation>
    <dataValidation sqref="F220" showErrorMessage="1" showInputMessage="1" allowBlank="0" type="list">
      <formula1>AnsO</formula1>
    </dataValidation>
    <dataValidation sqref="F206 F182 F215 F213 F211 F208 F204" showErrorMessage="1" showInputMessage="1" allowBlank="0" type="list">
      <formula1>AnsM</formula1>
    </dataValidation>
    <dataValidation sqref="F227 F201 F172 F170 F86 F84 F82 F77" showErrorMessage="1" showInputMessage="1" allowBlank="0" type="list">
      <formula1>AnsH</formula1>
    </dataValidation>
    <dataValidation sqref="F179" showErrorMessage="1" showInputMessage="1" allowBlank="0" type="list">
      <formula1>AnsX</formula1>
    </dataValidation>
    <dataValidation sqref="F72 F29 F22" showErrorMessage="1" showInputMessage="1" allowBlank="0" type="list">
      <formula1>AnsN</formula1>
    </dataValidation>
    <dataValidation sqref="F53" showErrorMessage="1" showInputMessage="1" allowBlank="0" type="list">
      <formula1>AnsW</formula1>
    </dataValidation>
    <dataValidation sqref="F43 F36" showErrorMessage="1" showInputMessage="1" allowBlank="0" type="list">
      <formula1>AnsE</formula1>
    </dataValidation>
    <dataValidation sqref="F27" showErrorMessage="1" showInputMessage="1" allowBlank="0" type="list">
      <formula1>AnsB</formula1>
    </dataValidation>
    <dataValidation sqref="F18" showErrorMessage="1" showInputMessage="1" allowBlank="0" type="list">
      <formula1>AnsY</formula1>
    </dataValidation>
  </dataValidations>
  <pageMargins left="0.75" right="0.75" top="1" bottom="1" header="0.5" footer="0.5"/>
  <pageSetup orientation="portrait" paperSize="9" scale="10" fitToHeight="0" fitToWidth="0" firstPageNumber="0" horizontalDpi="300" verticalDpi="300"/>
</worksheet>
</file>

<file path=xl/worksheets/sheet3.xml><?xml version="1.0" encoding="utf-8"?>
<worksheet xmlns:r="http://schemas.openxmlformats.org/officeDocument/2006/relationships" xmlns="http://schemas.openxmlformats.org/spreadsheetml/2006/main">
  <sheetPr codeName="Sheet3">
    <outlinePr summaryBelow="1" summaryRight="1"/>
    <pageSetUpPr/>
  </sheetPr>
  <dimension ref="A1:Z144"/>
  <sheetViews>
    <sheetView showGridLines="0" zoomScale="140" zoomScaleNormal="140" workbookViewId="0">
      <selection activeCell="N12" sqref="N12"/>
    </sheetView>
  </sheetViews>
  <sheetFormatPr baseColWidth="10" defaultColWidth="8.83203125" defaultRowHeight="13"/>
  <cols>
    <col width="14.33203125" customWidth="1" style="330" min="1" max="1"/>
    <col width="23.83203125" customWidth="1" style="330" min="2" max="2"/>
    <col width="9.1640625" customWidth="1" style="330" min="3" max="3"/>
    <col width="6.6640625" customWidth="1" style="330" min="4" max="6"/>
    <col hidden="1" width="15" customWidth="1" style="330" min="7" max="7"/>
    <col width="9.1640625" customWidth="1" style="330" min="8" max="8"/>
    <col width="15" bestFit="1" customWidth="1" style="330" min="9" max="10"/>
    <col width="7.33203125" customWidth="1" style="330" min="11" max="11"/>
    <col width="15" bestFit="1" customWidth="1" style="330" min="12" max="14"/>
    <col width="13.6640625" bestFit="1" customWidth="1" style="330" min="20" max="20"/>
    <col width="22.1640625" customWidth="1" style="330" min="21" max="21"/>
    <col width="10.1640625" bestFit="1" customWidth="1" style="330" min="22" max="22"/>
    <col width="10.5" bestFit="1" customWidth="1" style="330" min="23" max="23"/>
    <col width="10.5" customWidth="1" style="330" min="24" max="24"/>
    <col width="9.33203125" bestFit="1" customWidth="1" style="330" min="25" max="25"/>
  </cols>
  <sheetData>
    <row r="1" ht="25.5" customHeight="1" s="330">
      <c r="A1" s="432">
        <f>CONCATENATE("SAMM Assessment Scorecard: ",C6," For ",C5)</f>
        <v/>
      </c>
      <c r="K1" s="436" t="n"/>
      <c r="L1" s="436" t="n"/>
      <c r="M1" s="436" t="n"/>
      <c r="N1" s="436" t="n"/>
    </row>
    <row r="2" ht="12.75" customHeight="1" s="330" thickBot="1">
      <c r="A2" s="2" t="n"/>
      <c r="B2" s="2" t="n"/>
      <c r="C2" s="2" t="n"/>
      <c r="D2" s="2" t="n"/>
      <c r="E2" s="2" t="n"/>
      <c r="F2" s="2" t="n"/>
      <c r="G2" s="2" t="n"/>
      <c r="H2" s="2" t="n"/>
      <c r="I2" s="2" t="n"/>
      <c r="J2" s="2" t="n"/>
      <c r="K2" s="436" t="n"/>
      <c r="L2" s="436" t="n"/>
      <c r="M2" s="436" t="n"/>
      <c r="N2" s="436" t="n"/>
    </row>
    <row r="3" ht="54" customHeight="1" s="330" thickBot="1">
      <c r="A3" s="545" t="inlineStr">
        <is>
          <t>Notes:
Data in this worksheet is automatically imported from the Interview and Roadmap worksheets and will automatically update when changed in the respective worksheets.  This is mostly a read-only worksheet, changes should be made in Interview or Roadmap worksheets.</t>
        </is>
      </c>
      <c r="B3" s="546" t="n"/>
      <c r="C3" s="546" t="n"/>
      <c r="D3" s="546" t="n"/>
      <c r="E3" s="546" t="n"/>
      <c r="F3" s="546" t="n"/>
      <c r="G3" s="546" t="n"/>
      <c r="H3" s="546" t="n"/>
      <c r="I3" s="546" t="n"/>
      <c r="J3" s="546" t="n"/>
      <c r="K3" s="547" t="n"/>
      <c r="L3" s="436" t="n"/>
      <c r="M3" s="436" t="n"/>
      <c r="N3" s="436" t="n"/>
    </row>
    <row r="4" ht="12.75" customHeight="1" s="330">
      <c r="A4" s="4" t="n"/>
      <c r="B4" s="4" t="n"/>
      <c r="C4" s="4" t="n"/>
      <c r="D4" s="4" t="n"/>
      <c r="E4" s="4" t="n"/>
      <c r="F4" s="4" t="n"/>
      <c r="G4" s="4" t="n"/>
      <c r="H4" s="4" t="n"/>
      <c r="I4" s="4" t="n"/>
      <c r="J4" s="4" t="n"/>
      <c r="K4" s="436" t="n"/>
      <c r="L4" s="436" t="n"/>
      <c r="M4" s="436" t="n"/>
      <c r="N4" s="436" t="n"/>
    </row>
    <row r="5" ht="12.75" customHeight="1" s="330">
      <c r="A5" s="435">
        <f>Interview!B10</f>
        <v/>
      </c>
      <c r="C5" s="436">
        <f>IF(ISBLANK(Interview!D10),"",Interview!D10)</f>
        <v/>
      </c>
      <c r="G5" s="436" t="n"/>
      <c r="H5" s="436" t="n"/>
      <c r="I5" s="436" t="n"/>
      <c r="J5" s="436" t="n"/>
      <c r="K5" s="436" t="n"/>
      <c r="L5" s="436" t="n"/>
      <c r="M5" s="436" t="n"/>
      <c r="N5" s="436" t="n"/>
    </row>
    <row r="6" ht="12.75" customHeight="1" s="330">
      <c r="A6" s="435">
        <f>Interview!B11</f>
        <v/>
      </c>
      <c r="C6" s="436">
        <f>IF(ISBLANK(Interview!D11),"",Interview!D11)</f>
        <v/>
      </c>
      <c r="G6" s="436" t="n"/>
      <c r="H6" s="436" t="n"/>
      <c r="I6" s="436" t="n"/>
      <c r="J6" s="436" t="n"/>
      <c r="K6" s="436" t="n"/>
      <c r="L6" s="436" t="n"/>
      <c r="M6" s="436" t="n"/>
      <c r="N6" s="436" t="n"/>
    </row>
    <row r="7" ht="12.75" customHeight="1" s="330">
      <c r="A7" s="435">
        <f>Interview!B12</f>
        <v/>
      </c>
      <c r="C7" s="437">
        <f>IF(ISBLANK(Interview!D12),"",Interview!D12)</f>
        <v/>
      </c>
      <c r="G7" s="436" t="n"/>
      <c r="H7" s="436" t="n"/>
      <c r="I7" s="436" t="n"/>
      <c r="J7" s="436" t="n"/>
      <c r="K7" s="436" t="n"/>
      <c r="L7" s="436" t="n"/>
      <c r="M7" s="436" t="n"/>
      <c r="N7" s="436" t="n"/>
    </row>
    <row r="8" ht="12.75" customHeight="1" s="330">
      <c r="A8" s="435">
        <f>Interview!B13</f>
        <v/>
      </c>
      <c r="C8" s="436">
        <f>IF(ISBLANK(Interview!D13),"",Interview!D13)</f>
        <v/>
      </c>
      <c r="G8" s="436" t="n"/>
      <c r="H8" s="436" t="n"/>
      <c r="I8" s="436" t="n"/>
      <c r="J8" s="436" t="n"/>
      <c r="K8" s="436" t="n"/>
      <c r="L8" s="436" t="n"/>
      <c r="M8" s="436" t="n"/>
      <c r="N8" s="436" t="n"/>
    </row>
    <row r="9" ht="12.75" customHeight="1" s="330">
      <c r="A9" s="435">
        <f>Interview!B14</f>
        <v/>
      </c>
      <c r="C9" s="441">
        <f>IF(ISBLANK(Interview!D14),"",Interview!D14)</f>
        <v/>
      </c>
      <c r="J9" s="436" t="n"/>
      <c r="K9" s="436" t="n"/>
      <c r="L9" s="436" t="n"/>
      <c r="M9" s="436" t="n"/>
      <c r="N9" s="436" t="n"/>
    </row>
    <row r="10" ht="12.75" customHeight="1" s="330" thickBot="1">
      <c r="A10" s="435" t="n"/>
      <c r="B10" s="436" t="n"/>
      <c r="C10" s="436" t="n"/>
      <c r="D10" s="436" t="n"/>
      <c r="E10" s="436" t="n"/>
      <c r="F10" s="436" t="n"/>
      <c r="G10" s="436" t="n"/>
      <c r="H10" s="436" t="n"/>
      <c r="I10" s="436" t="n"/>
      <c r="J10" s="436" t="n"/>
      <c r="K10" s="436" t="n"/>
      <c r="L10" s="436" t="n"/>
      <c r="M10" s="436" t="n"/>
      <c r="N10" s="436" t="n"/>
    </row>
    <row r="11" ht="25" customHeight="1" s="330" thickBot="1">
      <c r="A11" s="548" t="inlineStr">
        <is>
          <t>Current Maturity Score</t>
        </is>
      </c>
      <c r="B11" s="546" t="n"/>
      <c r="C11" s="546" t="n"/>
      <c r="D11" s="546" t="n"/>
      <c r="E11" s="546" t="n"/>
      <c r="F11" s="546" t="n"/>
      <c r="G11" s="546" t="n"/>
      <c r="H11" s="546" t="n"/>
      <c r="I11" s="546" t="n"/>
      <c r="J11" s="547" t="n"/>
      <c r="K11" s="436" t="n"/>
      <c r="L11" s="548" t="inlineStr">
        <is>
          <t>Current Maturity Score</t>
        </is>
      </c>
      <c r="M11" s="546" t="n"/>
      <c r="N11" s="546" t="n"/>
      <c r="O11" s="546" t="n"/>
      <c r="P11" s="546" t="n"/>
      <c r="Q11" s="546" t="n"/>
      <c r="R11" s="547" t="n"/>
      <c r="T11" s="549" t="inlineStr">
        <is>
          <t>Current Maturity Score</t>
        </is>
      </c>
      <c r="U11" s="546" t="n"/>
      <c r="V11" s="546" t="n"/>
      <c r="W11" s="546" t="n"/>
      <c r="X11" s="546" t="n"/>
      <c r="Y11" s="546" t="n"/>
      <c r="Z11" s="547" t="n"/>
    </row>
    <row r="12" ht="12.75" customHeight="1" s="330">
      <c r="A12" s="2" t="n"/>
      <c r="B12" s="2" t="n"/>
      <c r="C12" s="2" t="n"/>
      <c r="D12" s="550" t="inlineStr">
        <is>
          <t>Maturity</t>
        </is>
      </c>
      <c r="E12" s="551" t="n"/>
      <c r="F12" s="552" t="n"/>
      <c r="G12" s="436" t="n"/>
      <c r="H12" s="436" t="n"/>
      <c r="I12" s="436" t="n"/>
      <c r="J12" s="436" t="n"/>
      <c r="K12" s="436" t="n"/>
      <c r="L12" s="436" t="n"/>
      <c r="M12" s="436" t="n"/>
      <c r="N12" s="436" t="n"/>
    </row>
    <row r="13" ht="15" customHeight="1" s="330">
      <c r="A13" s="7" t="inlineStr">
        <is>
          <t>Business Functions</t>
        </is>
      </c>
      <c r="B13" s="7" t="inlineStr">
        <is>
          <t>Security Practices</t>
        </is>
      </c>
      <c r="C13" s="7" t="inlineStr">
        <is>
          <t>Current</t>
        </is>
      </c>
      <c r="D13" s="128" t="n">
        <v>1</v>
      </c>
      <c r="E13" s="128" t="n">
        <v>2</v>
      </c>
      <c r="F13" s="128" t="n">
        <v>3</v>
      </c>
      <c r="G13" s="8" t="inlineStr">
        <is>
          <t>Translated Value</t>
        </is>
      </c>
      <c r="H13" s="436" t="n"/>
      <c r="I13" s="7" t="inlineStr">
        <is>
          <t>Business Functions</t>
        </is>
      </c>
      <c r="J13" s="7" t="inlineStr">
        <is>
          <t>Current</t>
        </is>
      </c>
      <c r="L13" s="436" t="n"/>
      <c r="M13" s="436" t="n"/>
      <c r="N13" s="436" t="n"/>
      <c r="V13">
        <f>T14</f>
        <v/>
      </c>
      <c r="W13">
        <f>T17</f>
        <v/>
      </c>
      <c r="X13">
        <f>T20</f>
        <v/>
      </c>
      <c r="Y13">
        <f>T23</f>
        <v/>
      </c>
      <c r="Z13">
        <f>T26</f>
        <v/>
      </c>
    </row>
    <row r="14" ht="25" customHeight="1" s="330">
      <c r="A14" s="66">
        <f>Interview!$B$16</f>
        <v/>
      </c>
      <c r="B14" s="70">
        <f>Interview!$D$17</f>
        <v/>
      </c>
      <c r="C14" s="101">
        <f>Interview!$J$18</f>
        <v/>
      </c>
      <c r="D14" s="101">
        <f>Interview!H18</f>
        <v/>
      </c>
      <c r="E14" s="101">
        <f>Interview!H20</f>
        <v/>
      </c>
      <c r="F14" s="101">
        <f>Interview!H22</f>
        <v/>
      </c>
      <c r="G14" s="6">
        <f>(((((IF((C14="0+"),0.5,0)+IF((C14=1),1,0))+IF((C14="1+"),1.5,0))+IF((C14=2),2,0))+IF((C14="2+"),2.5,0))+IF((C14=3),3,0))+IF((C14="3+"),3.5,0)</f>
        <v/>
      </c>
      <c r="H14" s="3" t="n"/>
      <c r="I14" s="66">
        <f>A14</f>
        <v/>
      </c>
      <c r="J14" s="101">
        <f>AVERAGE(C14:C16)</f>
        <v/>
      </c>
      <c r="L14" s="436" t="n"/>
      <c r="M14" s="436" t="n"/>
      <c r="N14" s="436" t="n"/>
      <c r="T14" s="66">
        <f>A14</f>
        <v/>
      </c>
      <c r="U14" s="70">
        <f>B14</f>
        <v/>
      </c>
      <c r="V14" s="101">
        <f>C14</f>
        <v/>
      </c>
      <c r="W14" s="101" t="n">
        <v>0</v>
      </c>
      <c r="X14" s="101" t="n">
        <v>0</v>
      </c>
      <c r="Y14" s="101" t="n">
        <v>0</v>
      </c>
      <c r="Z14" s="101" t="n">
        <v>0</v>
      </c>
    </row>
    <row r="15" ht="25" customHeight="1" s="330">
      <c r="A15" s="66">
        <f>Interview!$B$16</f>
        <v/>
      </c>
      <c r="B15" s="70">
        <f>Interview!$B$31</f>
        <v/>
      </c>
      <c r="C15" s="101">
        <f>Interview!$J$32</f>
        <v/>
      </c>
      <c r="D15" s="101">
        <f>Interview!H32</f>
        <v/>
      </c>
      <c r="E15" s="101">
        <f>Interview!H34</f>
        <v/>
      </c>
      <c r="F15" s="101">
        <f>Interview!H36</f>
        <v/>
      </c>
      <c r="G15" s="6">
        <f>(((((IF((C15="0+"),0.5,0)+IF((C15=1),1,0))+IF((C15="1+"),1.5,0))+IF((C15=2),2,0))+IF((C15="2+"),2.5,0))+IF((C15=3),3,0))+IF((C15="3+"),3.5,0)</f>
        <v/>
      </c>
      <c r="H15" s="3" t="n"/>
      <c r="I15" s="71">
        <f>A17</f>
        <v/>
      </c>
      <c r="J15" s="101">
        <f>AVERAGE(C17:C19)</f>
        <v/>
      </c>
      <c r="L15" s="436" t="n"/>
      <c r="M15" s="436" t="n"/>
      <c r="N15" s="436" t="n"/>
      <c r="T15" s="66">
        <f>A15</f>
        <v/>
      </c>
      <c r="U15" s="70">
        <f>B15</f>
        <v/>
      </c>
      <c r="V15" s="101">
        <f>C15</f>
        <v/>
      </c>
      <c r="W15" s="101" t="n">
        <v>0</v>
      </c>
      <c r="X15" s="101" t="n">
        <v>0</v>
      </c>
      <c r="Y15" s="101" t="n">
        <v>0</v>
      </c>
      <c r="Z15" s="101" t="n">
        <v>0</v>
      </c>
    </row>
    <row r="16" ht="25" customHeight="1" s="330">
      <c r="A16" s="66">
        <f>Interview!$B$16</f>
        <v/>
      </c>
      <c r="B16" s="70">
        <f>Interview!$B$45</f>
        <v/>
      </c>
      <c r="C16" s="101">
        <f>Interview!$J$46</f>
        <v/>
      </c>
      <c r="D16" s="101">
        <f>Interview!H46</f>
        <v/>
      </c>
      <c r="E16" s="101">
        <f>Interview!H48</f>
        <v/>
      </c>
      <c r="F16" s="101">
        <f>Interview!H50</f>
        <v/>
      </c>
      <c r="G16" s="6">
        <f>(((((IF((C16="0+"),0.5,0)+IF((C16=1),1,0))+IF((C16="1+"),1.5,0))+IF((C16=2),2,0))+IF((C16="2+"),2.5,0))+IF((C16=3),3,0))+IF((C16="3+"),3.5,0)</f>
        <v/>
      </c>
      <c r="H16" s="3" t="n"/>
      <c r="I16" s="310">
        <f>A20</f>
        <v/>
      </c>
      <c r="J16" s="101">
        <f>AVERAGE(C20:C22)</f>
        <v/>
      </c>
      <c r="L16" s="436" t="n"/>
      <c r="M16" s="436" t="n"/>
      <c r="N16" s="436" t="n"/>
      <c r="T16" s="66">
        <f>A16</f>
        <v/>
      </c>
      <c r="U16" s="70">
        <f>B16</f>
        <v/>
      </c>
      <c r="V16" s="101">
        <f>C16</f>
        <v/>
      </c>
      <c r="W16" s="101" t="n">
        <v>0</v>
      </c>
      <c r="X16" s="101" t="n">
        <v>0</v>
      </c>
      <c r="Y16" s="101" t="n">
        <v>0</v>
      </c>
      <c r="Z16" s="101" t="n">
        <v>0</v>
      </c>
    </row>
    <row r="17" ht="25" customHeight="1" s="330">
      <c r="A17" s="71">
        <f>Interview!$B$59</f>
        <v/>
      </c>
      <c r="B17" s="75">
        <f>Interview!$B$60</f>
        <v/>
      </c>
      <c r="C17" s="101">
        <f>Interview!$J$61</f>
        <v/>
      </c>
      <c r="D17" s="101">
        <f>Interview!H61</f>
        <v/>
      </c>
      <c r="E17" s="101">
        <f>Interview!H63</f>
        <v/>
      </c>
      <c r="F17" s="101">
        <f>Interview!H65</f>
        <v/>
      </c>
      <c r="G17" s="6">
        <f>(((((IF((C17="0+"),0.5,0)+IF((C17=1),1,0))+IF((C17="1+"),1.5,0))+IF((C17=2),2,0))+IF((C17="2+"),2.5,0))+IF((C17=3),3,0))+IF((C17="3+"),3.5,0)</f>
        <v/>
      </c>
      <c r="H17" s="3" t="n"/>
      <c r="I17" s="76">
        <f>A23</f>
        <v/>
      </c>
      <c r="J17" s="101">
        <f>AVERAGE(C23:C25)</f>
        <v/>
      </c>
      <c r="L17" s="436" t="n"/>
      <c r="M17" s="436" t="n"/>
      <c r="N17" s="436" t="n"/>
      <c r="T17" s="71">
        <f>A17</f>
        <v/>
      </c>
      <c r="U17" s="75">
        <f>B17</f>
        <v/>
      </c>
      <c r="V17" s="101" t="n">
        <v>0</v>
      </c>
      <c r="W17" s="101">
        <f>C17</f>
        <v/>
      </c>
      <c r="X17" s="101" t="n">
        <v>0</v>
      </c>
      <c r="Y17" s="101" t="n">
        <v>0</v>
      </c>
      <c r="Z17" s="101" t="n">
        <v>0</v>
      </c>
    </row>
    <row r="18" ht="25" customHeight="1" s="330">
      <c r="A18" s="71">
        <f>Interview!$B$59</f>
        <v/>
      </c>
      <c r="B18" s="75">
        <f>Interview!$B$74</f>
        <v/>
      </c>
      <c r="C18" s="101">
        <f>Interview!$J$75</f>
        <v/>
      </c>
      <c r="D18" s="101">
        <f>Interview!H75</f>
        <v/>
      </c>
      <c r="E18" s="101">
        <f>Interview!H77</f>
        <v/>
      </c>
      <c r="F18" s="101">
        <f>Interview!H79</f>
        <v/>
      </c>
      <c r="G18" s="6">
        <f>(((((IF((C18="0+"),0.5,0)+IF((C18=1),1,0))+IF((C18="1+"),1.5,0))+IF((C18=2),2,0))+IF((C18="2+"),2.5,0))+IF((C18=3),3,0))+IF((C18="3+"),3.5,0)</f>
        <v/>
      </c>
      <c r="H18" s="3" t="n"/>
      <c r="I18" s="81">
        <f>A26</f>
        <v/>
      </c>
      <c r="J18" s="101">
        <f>AVERAGE(C26:C28)</f>
        <v/>
      </c>
      <c r="K18" s="436" t="n"/>
      <c r="L18" s="436" t="n"/>
      <c r="M18" s="436" t="n"/>
      <c r="N18" s="436" t="n"/>
      <c r="T18" s="71">
        <f>A18</f>
        <v/>
      </c>
      <c r="U18" s="75">
        <f>B18</f>
        <v/>
      </c>
      <c r="V18" s="101" t="n">
        <v>0</v>
      </c>
      <c r="W18" s="101">
        <f>C18</f>
        <v/>
      </c>
      <c r="X18" s="101" t="n">
        <v>0</v>
      </c>
      <c r="Y18" s="101" t="n">
        <v>0</v>
      </c>
      <c r="Z18" s="101" t="n">
        <v>0</v>
      </c>
    </row>
    <row r="19" ht="25" customHeight="1" s="330">
      <c r="A19" s="71">
        <f>Interview!$B$59</f>
        <v/>
      </c>
      <c r="B19" s="75">
        <f>Interview!$B$88</f>
        <v/>
      </c>
      <c r="C19" s="101">
        <f>Interview!$J$89</f>
        <v/>
      </c>
      <c r="D19" s="101">
        <f>Interview!H89</f>
        <v/>
      </c>
      <c r="E19" s="101">
        <f>Interview!H91</f>
        <v/>
      </c>
      <c r="F19" s="101">
        <f>Interview!H93</f>
        <v/>
      </c>
      <c r="G19" s="6">
        <f>(((((IF((C19="0+"),0.5,0)+IF((C19=1),1,0))+IF((C19="1+"),1.5,0))+IF((C19=2),2,0))+IF((C19="2+"),2.5,0))+IF((C19=3),3,0))+IF((C19="3+"),3.5,0)</f>
        <v/>
      </c>
      <c r="H19" s="3" t="n"/>
      <c r="I19" s="436" t="n"/>
      <c r="J19" s="436" t="n"/>
      <c r="K19" s="436" t="n"/>
      <c r="L19" s="436" t="n"/>
      <c r="M19" s="436" t="n"/>
      <c r="N19" s="436" t="n"/>
      <c r="T19" s="71">
        <f>A19</f>
        <v/>
      </c>
      <c r="U19" s="75">
        <f>B19</f>
        <v/>
      </c>
      <c r="V19" s="101" t="n">
        <v>0</v>
      </c>
      <c r="W19" s="101">
        <f>C19</f>
        <v/>
      </c>
      <c r="X19" s="101" t="n">
        <v>0</v>
      </c>
      <c r="Y19" s="101" t="n">
        <v>0</v>
      </c>
      <c r="Z19" s="101" t="n">
        <v>0</v>
      </c>
    </row>
    <row r="20" ht="25" customHeight="1" s="330">
      <c r="A20" s="310">
        <f>Interview!$B$102</f>
        <v/>
      </c>
      <c r="B20" s="311">
        <f>Interview!$B$103</f>
        <v/>
      </c>
      <c r="C20" s="101">
        <f>Interview!$J$104</f>
        <v/>
      </c>
      <c r="D20" s="101">
        <f>Interview!H104</f>
        <v/>
      </c>
      <c r="E20" s="101">
        <f>Interview!H106</f>
        <v/>
      </c>
      <c r="F20" s="101">
        <f>Interview!H108</f>
        <v/>
      </c>
      <c r="G20" s="6" t="n"/>
      <c r="H20" s="3" t="n"/>
      <c r="I20" s="436" t="n"/>
      <c r="J20" s="436" t="n"/>
      <c r="K20" s="436" t="n"/>
      <c r="L20" s="436" t="n"/>
      <c r="M20" s="436" t="n"/>
      <c r="N20" s="436" t="n"/>
      <c r="T20" s="310">
        <f>A20</f>
        <v/>
      </c>
      <c r="U20" s="312">
        <f>B20</f>
        <v/>
      </c>
      <c r="V20" s="101" t="n">
        <v>0</v>
      </c>
      <c r="W20" s="101" t="n">
        <v>0</v>
      </c>
      <c r="X20" s="101">
        <f>C20</f>
        <v/>
      </c>
      <c r="Y20" s="101" t="n">
        <v>0</v>
      </c>
      <c r="Z20" s="101" t="n">
        <v>0</v>
      </c>
    </row>
    <row r="21" ht="25" customHeight="1" s="330">
      <c r="A21" s="310">
        <f>Interview!$B$102</f>
        <v/>
      </c>
      <c r="B21" s="311">
        <f>Interview!$B$117</f>
        <v/>
      </c>
      <c r="C21" s="101">
        <f>Interview!$J$118</f>
        <v/>
      </c>
      <c r="D21" s="101">
        <f>Interview!H118</f>
        <v/>
      </c>
      <c r="E21" s="101">
        <f>Interview!H120</f>
        <v/>
      </c>
      <c r="F21" s="101">
        <f>Interview!H122</f>
        <v/>
      </c>
      <c r="G21" s="6" t="n"/>
      <c r="H21" s="3" t="n"/>
      <c r="I21" s="436" t="n"/>
      <c r="J21" s="436" t="n"/>
      <c r="K21" s="436" t="n"/>
      <c r="L21" s="436" t="n"/>
      <c r="M21" s="436" t="n"/>
      <c r="N21" s="436" t="n"/>
      <c r="T21" s="310">
        <f>A21</f>
        <v/>
      </c>
      <c r="U21" s="312">
        <f>B21</f>
        <v/>
      </c>
      <c r="V21" s="101" t="n">
        <v>0</v>
      </c>
      <c r="W21" s="101" t="n">
        <v>0</v>
      </c>
      <c r="X21" s="101">
        <f>C21</f>
        <v/>
      </c>
      <c r="Y21" s="101" t="n">
        <v>0</v>
      </c>
      <c r="Z21" s="101" t="n">
        <v>0</v>
      </c>
    </row>
    <row r="22" ht="25" customHeight="1" s="330">
      <c r="A22" s="310">
        <f>Interview!$B$102</f>
        <v/>
      </c>
      <c r="B22" s="311">
        <f>Interview!$B$131</f>
        <v/>
      </c>
      <c r="C22" s="101">
        <f>Interview!$J$132</f>
        <v/>
      </c>
      <c r="D22" s="101">
        <f>Interview!H132</f>
        <v/>
      </c>
      <c r="E22" s="101">
        <f>Interview!H134</f>
        <v/>
      </c>
      <c r="F22" s="101">
        <f>Interview!H136</f>
        <v/>
      </c>
      <c r="G22" s="6" t="n"/>
      <c r="H22" s="3" t="n"/>
      <c r="I22" s="436" t="n"/>
      <c r="J22" s="436" t="n"/>
      <c r="K22" s="436" t="n"/>
      <c r="L22" s="436" t="n"/>
      <c r="M22" s="436" t="n"/>
      <c r="N22" s="436" t="n"/>
      <c r="T22" s="310">
        <f>A22</f>
        <v/>
      </c>
      <c r="U22" s="312">
        <f>B22</f>
        <v/>
      </c>
      <c r="V22" s="101" t="n">
        <v>0</v>
      </c>
      <c r="W22" s="101" t="n">
        <v>0</v>
      </c>
      <c r="X22" s="101">
        <f>C22</f>
        <v/>
      </c>
      <c r="Y22" s="101" t="n">
        <v>0</v>
      </c>
      <c r="Z22" s="101" t="n">
        <v>0</v>
      </c>
    </row>
    <row r="23" ht="25" customHeight="1" s="330">
      <c r="A23" s="76">
        <f>Interview!$B$145</f>
        <v/>
      </c>
      <c r="B23" s="80">
        <f>Interview!$B$146</f>
        <v/>
      </c>
      <c r="C23" s="101">
        <f>Interview!$J$147</f>
        <v/>
      </c>
      <c r="D23" s="101">
        <f>Interview!H147</f>
        <v/>
      </c>
      <c r="E23" s="101">
        <f>Interview!H149</f>
        <v/>
      </c>
      <c r="F23" s="101">
        <f>Interview!H151</f>
        <v/>
      </c>
      <c r="G23" s="6">
        <f>(((((IF((C23="0+"),0.5,0)+IF((C23=1),1,0))+IF((C23="1+"),1.5,0))+IF((C23=2),2,0))+IF((C23="2+"),2.5,0))+IF((C23=3),3,0))+IF((C23="3+"),3.5,0)</f>
        <v/>
      </c>
      <c r="H23" s="3" t="n"/>
      <c r="I23" s="436" t="n"/>
      <c r="J23" s="436" t="n"/>
      <c r="K23" s="436" t="n"/>
      <c r="L23" s="436" t="n"/>
      <c r="M23" s="436" t="n"/>
      <c r="N23" s="436" t="n"/>
      <c r="T23" s="76">
        <f>A23</f>
        <v/>
      </c>
      <c r="U23" s="80">
        <f>B23</f>
        <v/>
      </c>
      <c r="V23" s="101" t="n">
        <v>0</v>
      </c>
      <c r="W23" s="101" t="n">
        <v>0</v>
      </c>
      <c r="X23" s="101" t="n">
        <v>0</v>
      </c>
      <c r="Y23" s="101">
        <f>C23</f>
        <v/>
      </c>
      <c r="Z23" s="101" t="n">
        <v>0</v>
      </c>
    </row>
    <row r="24" ht="25" customHeight="1" s="330">
      <c r="A24" s="76">
        <f>Interview!$B$145</f>
        <v/>
      </c>
      <c r="B24" s="80">
        <f>Interview!$B$160</f>
        <v/>
      </c>
      <c r="C24" s="101">
        <f>Interview!$J$161</f>
        <v/>
      </c>
      <c r="D24" s="101">
        <f>Interview!H161</f>
        <v/>
      </c>
      <c r="E24" s="101">
        <f>Interview!H163</f>
        <v/>
      </c>
      <c r="F24" s="101">
        <f>Interview!H165</f>
        <v/>
      </c>
      <c r="G24" s="6">
        <f>(((((IF((C24="0+"),0.5,0)+IF((C24=1),1,0))+IF((C24="1+"),1.5,0))+IF((C24=2),2,0))+IF((C24="2+"),2.5,0))+IF((C24=3),3,0))+IF((C24="3+"),3.5,0)</f>
        <v/>
      </c>
      <c r="H24" s="3" t="n"/>
      <c r="I24" s="436" t="n"/>
      <c r="J24" s="436" t="n"/>
      <c r="K24" s="436" t="n"/>
      <c r="L24" s="436" t="n"/>
      <c r="M24" s="436" t="n"/>
      <c r="N24" s="436" t="n"/>
      <c r="T24" s="76">
        <f>A24</f>
        <v/>
      </c>
      <c r="U24" s="80">
        <f>B24</f>
        <v/>
      </c>
      <c r="V24" s="101" t="n">
        <v>0</v>
      </c>
      <c r="W24" s="101" t="n">
        <v>0</v>
      </c>
      <c r="X24" s="101" t="n">
        <v>0</v>
      </c>
      <c r="Y24" s="101">
        <f>C24</f>
        <v/>
      </c>
      <c r="Z24" s="101" t="n">
        <v>0</v>
      </c>
    </row>
    <row r="25" ht="25" customHeight="1" s="330">
      <c r="A25" s="76">
        <f>Interview!$B$145</f>
        <v/>
      </c>
      <c r="B25" s="80">
        <f>Interview!$B$174</f>
        <v/>
      </c>
      <c r="C25" s="101">
        <f>Interview!$J$175</f>
        <v/>
      </c>
      <c r="D25" s="101">
        <f>Interview!H175</f>
        <v/>
      </c>
      <c r="E25" s="101">
        <f>Interview!H177</f>
        <v/>
      </c>
      <c r="F25" s="101">
        <f>Interview!H179</f>
        <v/>
      </c>
      <c r="G25" s="6">
        <f>(((((IF((C25="0+"),0.5,0)+IF((C25=1),1,0))+IF((C25="1+"),1.5,0))+IF((C25=2),2,0))+IF((C25="2+"),2.5,0))+IF((C25=3),3,0))+IF((C25="3+"),3.5,0)</f>
        <v/>
      </c>
      <c r="H25" s="3" t="n"/>
      <c r="I25" s="436" t="n"/>
      <c r="J25" s="436" t="n"/>
      <c r="K25" s="436" t="n"/>
      <c r="L25" s="436" t="n"/>
      <c r="M25" s="436" t="n"/>
      <c r="N25" s="436" t="n"/>
      <c r="T25" s="76">
        <f>A25</f>
        <v/>
      </c>
      <c r="U25" s="80">
        <f>B25</f>
        <v/>
      </c>
      <c r="V25" s="101" t="n">
        <v>0</v>
      </c>
      <c r="W25" s="101" t="n">
        <v>0</v>
      </c>
      <c r="X25" s="101" t="n">
        <v>0</v>
      </c>
      <c r="Y25" s="101">
        <f>C25</f>
        <v/>
      </c>
      <c r="Z25" s="101" t="n">
        <v>0</v>
      </c>
    </row>
    <row r="26" ht="25" customHeight="1" s="330">
      <c r="A26" s="81">
        <f>Interview!$B$188</f>
        <v/>
      </c>
      <c r="B26" s="85">
        <f>Interview!$B$189</f>
        <v/>
      </c>
      <c r="C26" s="101">
        <f>Interview!$J$190</f>
        <v/>
      </c>
      <c r="D26" s="101">
        <f>Interview!H190</f>
        <v/>
      </c>
      <c r="E26" s="101">
        <f>Interview!H192</f>
        <v/>
      </c>
      <c r="F26" s="101">
        <f>Interview!H194</f>
        <v/>
      </c>
      <c r="G26" s="6">
        <f>(((((IF((C26="0+"),0.5,0)+IF((C26=1),1,0))+IF((C26="1+"),1.5,0))+IF((C26=2),2,0))+IF((C26="2+"),2.5,0))+IF((C26=3),3,0))+IF((C26="3+"),3.5,0)</f>
        <v/>
      </c>
      <c r="H26" s="3" t="n"/>
      <c r="I26" s="436" t="n"/>
      <c r="J26" s="436" t="n"/>
      <c r="K26" s="436" t="n"/>
      <c r="L26" s="436" t="n"/>
      <c r="M26" s="436" t="n"/>
      <c r="N26" s="436" t="n"/>
      <c r="T26" s="81">
        <f>A26</f>
        <v/>
      </c>
      <c r="U26" s="85">
        <f>B26</f>
        <v/>
      </c>
      <c r="V26" s="101" t="n">
        <v>0</v>
      </c>
      <c r="W26" s="101" t="n">
        <v>0</v>
      </c>
      <c r="X26" s="101" t="n">
        <v>0</v>
      </c>
      <c r="Y26" s="101" t="n">
        <v>0</v>
      </c>
      <c r="Z26" s="101">
        <f>C26</f>
        <v/>
      </c>
    </row>
    <row r="27" ht="25" customHeight="1" s="330">
      <c r="A27" s="81">
        <f>Interview!$B$188</f>
        <v/>
      </c>
      <c r="B27" s="85">
        <f>Interview!$B$203</f>
        <v/>
      </c>
      <c r="C27" s="101">
        <f>Interview!$J$204</f>
        <v/>
      </c>
      <c r="D27" s="101">
        <f>Interview!H204</f>
        <v/>
      </c>
      <c r="E27" s="101">
        <f>Interview!H206</f>
        <v/>
      </c>
      <c r="F27" s="101">
        <f>Interview!H208</f>
        <v/>
      </c>
      <c r="G27" s="6">
        <f>(((((IF((C27="0+"),0.5,0)+IF((C27=1),1,0))+IF((C27="1+"),1.5,0))+IF((C27=2),2,0))+IF((C27="2+"),2.5,0))+IF((C27=3),3,0))+IF((C27="3+"),3.5,0)</f>
        <v/>
      </c>
      <c r="H27" s="3" t="n"/>
      <c r="I27" s="436" t="n"/>
      <c r="J27" s="436" t="n"/>
      <c r="K27" s="436" t="n"/>
      <c r="L27" s="436" t="n"/>
      <c r="M27" s="436" t="n"/>
      <c r="N27" s="436" t="n"/>
      <c r="T27" s="81">
        <f>A27</f>
        <v/>
      </c>
      <c r="U27" s="85">
        <f>B27</f>
        <v/>
      </c>
      <c r="V27" s="101" t="n">
        <v>0</v>
      </c>
      <c r="W27" s="101" t="n">
        <v>0</v>
      </c>
      <c r="X27" s="101" t="n">
        <v>0</v>
      </c>
      <c r="Y27" s="101" t="n">
        <v>0</v>
      </c>
      <c r="Z27" s="101">
        <f>C27</f>
        <v/>
      </c>
    </row>
    <row r="28" ht="25" customHeight="1" s="330">
      <c r="A28" s="81">
        <f>Interview!$B$188</f>
        <v/>
      </c>
      <c r="B28" s="85">
        <f>Interview!$B$217</f>
        <v/>
      </c>
      <c r="C28" s="101">
        <f>Interview!$J$218</f>
        <v/>
      </c>
      <c r="D28" s="101">
        <f>Interview!H218</f>
        <v/>
      </c>
      <c r="E28" s="101">
        <f>Interview!H220</f>
        <v/>
      </c>
      <c r="F28" s="101">
        <f>Interview!H222</f>
        <v/>
      </c>
      <c r="G28" s="6">
        <f>(((((IF((C28="0+"),0.5,0)+IF((C28=1),1,0))+IF((C28="1+"),1.5,0))+IF((C28=2),2,0))+IF((C28="2+"),2.5,0))+IF((C28=3),3,0))+IF((C28="3+"),3.5,0)</f>
        <v/>
      </c>
      <c r="H28" s="3" t="n"/>
      <c r="I28" s="436" t="n"/>
      <c r="J28" s="436" t="n"/>
      <c r="K28" s="436" t="n"/>
      <c r="L28" s="436" t="n"/>
      <c r="M28" s="436" t="n"/>
      <c r="N28" s="436" t="n"/>
      <c r="T28" s="81">
        <f>A28</f>
        <v/>
      </c>
      <c r="U28" s="85">
        <f>B28</f>
        <v/>
      </c>
      <c r="V28" s="101" t="n">
        <v>0</v>
      </c>
      <c r="W28" s="101" t="n">
        <v>0</v>
      </c>
      <c r="X28" s="101" t="n">
        <v>0</v>
      </c>
      <c r="Y28" s="101" t="n">
        <v>0</v>
      </c>
      <c r="Z28" s="101">
        <f>C28</f>
        <v/>
      </c>
    </row>
    <row r="29" ht="12.75" customHeight="1" s="330">
      <c r="A29" s="4" t="n"/>
      <c r="B29" s="4" t="n"/>
      <c r="C29" s="4" t="n"/>
      <c r="D29" s="4" t="n"/>
      <c r="E29" s="4" t="n"/>
      <c r="F29" s="4" t="n"/>
      <c r="G29" s="436" t="n"/>
      <c r="H29" s="436" t="n"/>
      <c r="I29" s="436" t="n"/>
      <c r="J29" s="436" t="n"/>
      <c r="K29" s="436" t="n"/>
      <c r="L29" s="436" t="n"/>
      <c r="M29" s="436" t="n"/>
      <c r="N29" s="436" t="n"/>
    </row>
    <row r="30" ht="12.75" customHeight="1" s="330" thickBot="1">
      <c r="K30" s="436" t="n"/>
    </row>
    <row r="31" ht="25" customHeight="1" s="330" thickBot="1">
      <c r="A31" s="548" t="inlineStr">
        <is>
          <t>Phase 1 Maturity Score</t>
        </is>
      </c>
      <c r="B31" s="546" t="n"/>
      <c r="C31" s="546" t="n"/>
      <c r="D31" s="546" t="n"/>
      <c r="E31" s="546" t="n"/>
      <c r="F31" s="546" t="n"/>
      <c r="G31" s="546" t="n"/>
      <c r="H31" s="546" t="n"/>
      <c r="I31" s="546" t="n"/>
      <c r="J31" s="547" t="n"/>
      <c r="K31" s="436" t="n"/>
      <c r="L31" s="548" t="inlineStr">
        <is>
          <t>Phase 1 Maturity Score</t>
        </is>
      </c>
      <c r="M31" s="546" t="n"/>
      <c r="N31" s="546" t="n"/>
      <c r="O31" s="546" t="n"/>
      <c r="P31" s="546" t="n"/>
      <c r="Q31" s="546" t="n"/>
      <c r="R31" s="547" t="n"/>
      <c r="T31" s="549" t="inlineStr">
        <is>
          <t>Phase 1 Maturity Score</t>
        </is>
      </c>
      <c r="U31" s="546" t="n"/>
      <c r="V31" s="546" t="n"/>
      <c r="W31" s="546" t="n"/>
      <c r="X31" s="546" t="n"/>
      <c r="Y31" s="546" t="n"/>
      <c r="Z31" s="547" t="n"/>
    </row>
    <row r="32" ht="12" customHeight="1" s="330">
      <c r="A32" s="2" t="n"/>
      <c r="B32" s="2" t="n"/>
      <c r="C32" s="2" t="n"/>
      <c r="D32" s="550" t="inlineStr">
        <is>
          <t>Maturity</t>
        </is>
      </c>
      <c r="E32" s="551" t="n"/>
      <c r="F32" s="552" t="n"/>
      <c r="G32" s="436" t="n"/>
      <c r="H32" s="436" t="n"/>
      <c r="I32" s="436" t="n"/>
      <c r="J32" s="436" t="n"/>
      <c r="K32" s="436" t="n"/>
      <c r="L32" s="436" t="n"/>
      <c r="M32" s="436" t="n"/>
      <c r="N32" s="436" t="n"/>
    </row>
    <row r="33" ht="25" customHeight="1" s="330">
      <c r="A33" s="7" t="inlineStr">
        <is>
          <t>Business Functions</t>
        </is>
      </c>
      <c r="B33" s="7" t="inlineStr">
        <is>
          <t>Security Practices</t>
        </is>
      </c>
      <c r="C33" s="7" t="inlineStr">
        <is>
          <t>Current</t>
        </is>
      </c>
      <c r="D33" s="128" t="n">
        <v>1</v>
      </c>
      <c r="E33" s="128" t="n">
        <v>2</v>
      </c>
      <c r="F33" s="128" t="n">
        <v>3</v>
      </c>
      <c r="G33" s="8" t="inlineStr">
        <is>
          <t>Translated Value</t>
        </is>
      </c>
      <c r="H33" s="436" t="n"/>
      <c r="I33" s="7" t="inlineStr">
        <is>
          <t>Business Functions</t>
        </is>
      </c>
      <c r="J33" s="7" t="inlineStr">
        <is>
          <t>Current</t>
        </is>
      </c>
      <c r="K33" s="436" t="n"/>
      <c r="L33" s="436" t="n"/>
      <c r="M33" s="436" t="n"/>
      <c r="N33" s="436" t="n"/>
      <c r="V33">
        <f>T34</f>
        <v/>
      </c>
      <c r="W33">
        <f>T37</f>
        <v/>
      </c>
      <c r="X33">
        <f>T40</f>
        <v/>
      </c>
      <c r="Y33">
        <f>T43</f>
        <v/>
      </c>
      <c r="Z33">
        <f>T46</f>
        <v/>
      </c>
    </row>
    <row r="34" ht="25" customHeight="1" s="330">
      <c r="A34" s="66">
        <f>Interview!$B$16</f>
        <v/>
      </c>
      <c r="B34" s="70">
        <f>Interview!$D$17</f>
        <v/>
      </c>
      <c r="C34" s="101">
        <f>Roadmap!M18</f>
        <v/>
      </c>
      <c r="D34" s="101">
        <f>Roadmap!L18</f>
        <v/>
      </c>
      <c r="E34" s="101">
        <f>Roadmap!L19</f>
        <v/>
      </c>
      <c r="F34" s="101">
        <f>Roadmap!L20</f>
        <v/>
      </c>
      <c r="G34" s="6">
        <f>(((((IF((C34="0+"),0.5,0)+IF((C34=1),1,0))+IF((C34="1+"),1.5,0))+IF((C34=2),2,0))+IF((C34="2+"),2.5,0))+IF((C34=3),3,0))+IF((C34="3+"),3.5,0)</f>
        <v/>
      </c>
      <c r="H34" s="3" t="n"/>
      <c r="I34" s="66">
        <f>A34</f>
        <v/>
      </c>
      <c r="J34" s="101">
        <f>AVERAGE(C34:C36)</f>
        <v/>
      </c>
      <c r="K34" s="436" t="n"/>
      <c r="L34" s="436" t="n"/>
      <c r="M34" s="436" t="n"/>
      <c r="N34" s="436" t="n"/>
      <c r="T34" s="66">
        <f>Interview!$B$16</f>
        <v/>
      </c>
      <c r="U34" s="70">
        <f>Interview!$D$17</f>
        <v/>
      </c>
      <c r="V34" s="101">
        <f>C34</f>
        <v/>
      </c>
      <c r="W34" s="101" t="n">
        <v>0</v>
      </c>
      <c r="X34" s="101" t="n">
        <v>0</v>
      </c>
      <c r="Y34" s="101" t="n">
        <v>0</v>
      </c>
      <c r="Z34" s="101" t="n">
        <v>0</v>
      </c>
    </row>
    <row r="35" ht="25" customHeight="1" s="330">
      <c r="A35" s="66">
        <f>Interview!$B$16</f>
        <v/>
      </c>
      <c r="B35" s="70">
        <f>Interview!$B$31</f>
        <v/>
      </c>
      <c r="C35" s="101">
        <f>Roadmap!M27</f>
        <v/>
      </c>
      <c r="D35" s="101">
        <f>Roadmap!L27</f>
        <v/>
      </c>
      <c r="E35" s="101">
        <f>Roadmap!L28</f>
        <v/>
      </c>
      <c r="F35" s="101">
        <f>Roadmap!L29</f>
        <v/>
      </c>
      <c r="G35" s="6">
        <f>(((((IF((C35="0+"),0.5,0)+IF((C35=1),1,0))+IF((C35="1+"),1.5,0))+IF((C35=2),2,0))+IF((C35="2+"),2.5,0))+IF((C35=3),3,0))+IF((C35="3+"),3.5,0)</f>
        <v/>
      </c>
      <c r="H35" s="3" t="n"/>
      <c r="I35" s="71">
        <f>A37</f>
        <v/>
      </c>
      <c r="J35" s="101">
        <f>AVERAGE(C37:C39)</f>
        <v/>
      </c>
      <c r="K35" s="436" t="n"/>
      <c r="L35" s="436" t="n"/>
      <c r="M35" s="436" t="n"/>
      <c r="N35" s="436" t="n"/>
      <c r="T35" s="66">
        <f>Interview!$B$16</f>
        <v/>
      </c>
      <c r="U35" s="70">
        <f>Interview!$B$31</f>
        <v/>
      </c>
      <c r="V35" s="101">
        <f>C35</f>
        <v/>
      </c>
      <c r="W35" s="101" t="n">
        <v>0</v>
      </c>
      <c r="X35" s="101" t="n">
        <v>0</v>
      </c>
      <c r="Y35" s="101" t="n">
        <v>0</v>
      </c>
      <c r="Z35" s="101" t="n">
        <v>0</v>
      </c>
    </row>
    <row r="36" ht="25" customHeight="1" s="330">
      <c r="A36" s="66">
        <f>Interview!$B$16</f>
        <v/>
      </c>
      <c r="B36" s="70">
        <f>Interview!$B$45</f>
        <v/>
      </c>
      <c r="C36" s="101">
        <f>Roadmap!M36</f>
        <v/>
      </c>
      <c r="D36" s="101">
        <f>Roadmap!L36</f>
        <v/>
      </c>
      <c r="E36" s="101">
        <f>Roadmap!L37</f>
        <v/>
      </c>
      <c r="F36" s="101">
        <f>Roadmap!L38</f>
        <v/>
      </c>
      <c r="G36" s="6">
        <f>(((((IF((C36="0+"),0.5,0)+IF((C36=1),1,0))+IF((C36="1+"),1.5,0))+IF((C36=2),2,0))+IF((C36="2+"),2.5,0))+IF((C36=3),3,0))+IF((C36="3+"),3.5,0)</f>
        <v/>
      </c>
      <c r="H36" s="3" t="n"/>
      <c r="I36" s="310">
        <f>A40</f>
        <v/>
      </c>
      <c r="J36" s="101">
        <f>AVERAGE(C40:C42)</f>
        <v/>
      </c>
      <c r="K36" s="436" t="n"/>
      <c r="L36" s="436" t="n"/>
      <c r="M36" s="436" t="n"/>
      <c r="N36" s="436" t="n"/>
      <c r="T36" s="66">
        <f>Interview!$B$16</f>
        <v/>
      </c>
      <c r="U36" s="70">
        <f>Interview!$B$45</f>
        <v/>
      </c>
      <c r="V36" s="101">
        <f>C36</f>
        <v/>
      </c>
      <c r="W36" s="101" t="n">
        <v>0</v>
      </c>
      <c r="X36" s="101" t="n">
        <v>0</v>
      </c>
      <c r="Y36" s="101" t="n">
        <v>0</v>
      </c>
      <c r="Z36" s="101" t="n">
        <v>0</v>
      </c>
    </row>
    <row r="37" ht="25" customHeight="1" s="330">
      <c r="A37" s="71">
        <f>Interview!$B$59</f>
        <v/>
      </c>
      <c r="B37" s="75">
        <f>Interview!$B$60</f>
        <v/>
      </c>
      <c r="C37" s="101">
        <f>Roadmap!M46</f>
        <v/>
      </c>
      <c r="D37" s="101">
        <f>Roadmap!L46</f>
        <v/>
      </c>
      <c r="E37" s="101">
        <f>Roadmap!L47</f>
        <v/>
      </c>
      <c r="F37" s="101">
        <f>Roadmap!L48</f>
        <v/>
      </c>
      <c r="G37" s="6">
        <f>(((((IF((C37="0+"),0.5,0)+IF((C37=1),1,0))+IF((C37="1+"),1.5,0))+IF((C37=2),2,0))+IF((C37="2+"),2.5,0))+IF((C37=3),3,0))+IF((C37="3+"),3.5,0)</f>
        <v/>
      </c>
      <c r="H37" s="3" t="n"/>
      <c r="I37" s="76">
        <f>A43</f>
        <v/>
      </c>
      <c r="J37" s="101">
        <f>AVERAGE(C43:C45)</f>
        <v/>
      </c>
      <c r="K37" s="436" t="n"/>
      <c r="L37" s="436" t="n"/>
      <c r="M37" s="436" t="n"/>
      <c r="N37" s="436" t="n"/>
      <c r="T37" s="71">
        <f>Interview!$B$59</f>
        <v/>
      </c>
      <c r="U37" s="75">
        <f>Interview!$B$60</f>
        <v/>
      </c>
      <c r="V37" s="101" t="n">
        <v>0</v>
      </c>
      <c r="W37" s="101">
        <f>C37</f>
        <v/>
      </c>
      <c r="X37" s="101" t="n">
        <v>0</v>
      </c>
      <c r="Y37" s="101" t="n">
        <v>0</v>
      </c>
      <c r="Z37" s="101" t="n">
        <v>0</v>
      </c>
    </row>
    <row r="38" ht="25" customHeight="1" s="330">
      <c r="A38" s="71">
        <f>Interview!$B$59</f>
        <v/>
      </c>
      <c r="B38" s="75">
        <f>Interview!$B$74</f>
        <v/>
      </c>
      <c r="C38" s="101">
        <f>Roadmap!M55</f>
        <v/>
      </c>
      <c r="D38" s="101">
        <f>Roadmap!L55</f>
        <v/>
      </c>
      <c r="E38" s="101">
        <f>Roadmap!L56</f>
        <v/>
      </c>
      <c r="F38" s="101">
        <f>Roadmap!L57</f>
        <v/>
      </c>
      <c r="G38" s="6">
        <f>(((((IF((C38="0+"),0.5,0)+IF((C38=1),1,0))+IF((C38="1+"),1.5,0))+IF((C38=2),2,0))+IF((C38="2+"),2.5,0))+IF((C38=3),3,0))+IF((C38="3+"),3.5,0)</f>
        <v/>
      </c>
      <c r="H38" s="3" t="n"/>
      <c r="I38" s="81">
        <f>A46</f>
        <v/>
      </c>
      <c r="J38" s="101">
        <f>AVERAGE(C46:C48)</f>
        <v/>
      </c>
      <c r="K38" s="436" t="n"/>
      <c r="L38" s="436" t="n"/>
      <c r="M38" s="436" t="n"/>
      <c r="N38" s="436" t="n"/>
      <c r="T38" s="71">
        <f>Interview!$B$59</f>
        <v/>
      </c>
      <c r="U38" s="75">
        <f>Interview!$B$74</f>
        <v/>
      </c>
      <c r="V38" s="101" t="n">
        <v>0</v>
      </c>
      <c r="W38" s="101">
        <f>C38</f>
        <v/>
      </c>
      <c r="X38" s="101" t="n">
        <v>0</v>
      </c>
      <c r="Y38" s="101" t="n">
        <v>0</v>
      </c>
      <c r="Z38" s="101" t="n">
        <v>0</v>
      </c>
    </row>
    <row r="39" ht="25" customHeight="1" s="330">
      <c r="A39" s="71">
        <f>Interview!$B$59</f>
        <v/>
      </c>
      <c r="B39" s="75">
        <f>Interview!$B$88</f>
        <v/>
      </c>
      <c r="C39" s="101">
        <f>Roadmap!M64</f>
        <v/>
      </c>
      <c r="D39" s="101">
        <f>Roadmap!L64</f>
        <v/>
      </c>
      <c r="E39" s="101">
        <f>Roadmap!L65</f>
        <v/>
      </c>
      <c r="F39" s="101">
        <f>Roadmap!L66</f>
        <v/>
      </c>
      <c r="G39" s="6">
        <f>(((((IF((C39="0+"),0.5,0)+IF((C39=1),1,0))+IF((C39="1+"),1.5,0))+IF((C39=2),2,0))+IF((C39="2+"),2.5,0))+IF((C39=3),3,0))+IF((C39="3+"),3.5,0)</f>
        <v/>
      </c>
      <c r="H39" s="3" t="n"/>
      <c r="I39" s="436" t="n"/>
      <c r="J39" s="436" t="n"/>
      <c r="K39" s="436" t="n"/>
      <c r="L39" s="436" t="n"/>
      <c r="M39" s="436" t="n"/>
      <c r="N39" s="436" t="n"/>
      <c r="T39" s="71">
        <f>Interview!$B$59</f>
        <v/>
      </c>
      <c r="U39" s="75">
        <f>Interview!$B$88</f>
        <v/>
      </c>
      <c r="V39" s="101" t="n">
        <v>0</v>
      </c>
      <c r="W39" s="101">
        <f>C39</f>
        <v/>
      </c>
      <c r="X39" s="101" t="n">
        <v>0</v>
      </c>
      <c r="Y39" s="101" t="n">
        <v>0</v>
      </c>
      <c r="Z39" s="101" t="n">
        <v>0</v>
      </c>
    </row>
    <row r="40" ht="25" customHeight="1" s="330">
      <c r="A40" s="310">
        <f>Interview!$B$102</f>
        <v/>
      </c>
      <c r="B40" s="311">
        <f>Interview!$B$103</f>
        <v/>
      </c>
      <c r="C40" s="101">
        <f>Roadmap!M74</f>
        <v/>
      </c>
      <c r="D40" s="101">
        <f>Roadmap!L74</f>
        <v/>
      </c>
      <c r="E40" s="101">
        <f>Roadmap!L75</f>
        <v/>
      </c>
      <c r="F40" s="101">
        <f>Roadmap!L76</f>
        <v/>
      </c>
      <c r="G40" s="6" t="n"/>
      <c r="H40" s="3" t="n"/>
      <c r="I40" s="436" t="n"/>
      <c r="J40" s="436" t="n"/>
      <c r="K40" s="436" t="n"/>
      <c r="L40" s="436" t="n"/>
      <c r="M40" s="436" t="n"/>
      <c r="N40" s="436" t="n"/>
      <c r="T40" s="310">
        <f>Interview!$B$102</f>
        <v/>
      </c>
      <c r="U40" s="311">
        <f>Interview!$B$103</f>
        <v/>
      </c>
      <c r="V40" s="101" t="n">
        <v>0</v>
      </c>
      <c r="W40" s="101" t="n">
        <v>0</v>
      </c>
      <c r="X40" s="101">
        <f>C40</f>
        <v/>
      </c>
      <c r="Y40" s="101" t="n">
        <v>0</v>
      </c>
      <c r="Z40" s="101" t="n">
        <v>0</v>
      </c>
    </row>
    <row r="41" ht="25" customHeight="1" s="330">
      <c r="A41" s="310">
        <f>Interview!$B$102</f>
        <v/>
      </c>
      <c r="B41" s="311">
        <f>Interview!$B$117</f>
        <v/>
      </c>
      <c r="C41" s="101">
        <f>Roadmap!M83</f>
        <v/>
      </c>
      <c r="D41" s="101">
        <f>Roadmap!L83</f>
        <v/>
      </c>
      <c r="E41" s="101">
        <f>Roadmap!L84</f>
        <v/>
      </c>
      <c r="F41" s="101">
        <f>Roadmap!L85</f>
        <v/>
      </c>
      <c r="G41" s="6" t="n"/>
      <c r="H41" s="3" t="n"/>
      <c r="I41" s="436" t="n"/>
      <c r="J41" s="436" t="n"/>
      <c r="K41" s="436" t="n"/>
      <c r="L41" s="436" t="n"/>
      <c r="M41" s="436" t="n"/>
      <c r="N41" s="436" t="n"/>
      <c r="T41" s="310">
        <f>Interview!$B$102</f>
        <v/>
      </c>
      <c r="U41" s="311">
        <f>Interview!$B$117</f>
        <v/>
      </c>
      <c r="V41" s="101" t="n">
        <v>0</v>
      </c>
      <c r="W41" s="101" t="n">
        <v>0</v>
      </c>
      <c r="X41" s="101">
        <f>C41</f>
        <v/>
      </c>
      <c r="Y41" s="101" t="n">
        <v>0</v>
      </c>
      <c r="Z41" s="101" t="n">
        <v>0</v>
      </c>
    </row>
    <row r="42" ht="25" customHeight="1" s="330">
      <c r="A42" s="310">
        <f>Interview!$B$102</f>
        <v/>
      </c>
      <c r="B42" s="311">
        <f>Interview!$B$131</f>
        <v/>
      </c>
      <c r="C42" s="101">
        <f>Roadmap!M92</f>
        <v/>
      </c>
      <c r="D42" s="101">
        <f>Roadmap!L92</f>
        <v/>
      </c>
      <c r="E42" s="101">
        <f>Roadmap!L93</f>
        <v/>
      </c>
      <c r="F42" s="101">
        <f>Roadmap!L94</f>
        <v/>
      </c>
      <c r="G42" s="6" t="n"/>
      <c r="H42" s="3" t="n"/>
      <c r="I42" s="436" t="n"/>
      <c r="J42" s="436" t="n"/>
      <c r="K42" s="436" t="n"/>
      <c r="L42" s="436" t="n"/>
      <c r="M42" s="436" t="n"/>
      <c r="N42" s="436" t="n"/>
      <c r="T42" s="310">
        <f>Interview!$B$102</f>
        <v/>
      </c>
      <c r="U42" s="311">
        <f>Interview!$B$131</f>
        <v/>
      </c>
      <c r="V42" s="101" t="n">
        <v>0</v>
      </c>
      <c r="W42" s="101" t="n">
        <v>0</v>
      </c>
      <c r="X42" s="101">
        <f>C42</f>
        <v/>
      </c>
      <c r="Y42" s="101" t="n">
        <v>0</v>
      </c>
      <c r="Z42" s="101" t="n">
        <v>0</v>
      </c>
    </row>
    <row r="43" ht="25" customHeight="1" s="330">
      <c r="A43" s="76">
        <f>Interview!$B$145</f>
        <v/>
      </c>
      <c r="B43" s="80">
        <f>Interview!$B$146</f>
        <v/>
      </c>
      <c r="C43" s="101">
        <f>Roadmap!M102</f>
        <v/>
      </c>
      <c r="D43" s="101">
        <f>Roadmap!L102</f>
        <v/>
      </c>
      <c r="E43" s="101">
        <f>Roadmap!L103</f>
        <v/>
      </c>
      <c r="F43" s="101">
        <f>Roadmap!L104</f>
        <v/>
      </c>
      <c r="G43" s="6">
        <f>(((((IF((C43="0+"),0.5,0)+IF((C43=1),1,0))+IF((C43="1+"),1.5,0))+IF((C43=2),2,0))+IF((C43="2+"),2.5,0))+IF((C43=3),3,0))+IF((C43="3+"),3.5,0)</f>
        <v/>
      </c>
      <c r="H43" s="3" t="n"/>
      <c r="I43" s="436" t="n"/>
      <c r="J43" s="436" t="n"/>
      <c r="K43" s="436" t="n"/>
      <c r="L43" s="436" t="n"/>
      <c r="M43" s="436" t="n"/>
      <c r="N43" s="436" t="n"/>
      <c r="T43" s="76">
        <f>Interview!$B$145</f>
        <v/>
      </c>
      <c r="U43" s="80">
        <f>Interview!$B$146</f>
        <v/>
      </c>
      <c r="V43" s="101" t="n">
        <v>0</v>
      </c>
      <c r="W43" s="101" t="n">
        <v>0</v>
      </c>
      <c r="X43" s="101" t="n">
        <v>0</v>
      </c>
      <c r="Y43" s="101">
        <f>C43</f>
        <v/>
      </c>
      <c r="Z43" s="101" t="n">
        <v>0</v>
      </c>
    </row>
    <row r="44" ht="25" customHeight="1" s="330">
      <c r="A44" s="76">
        <f>Interview!$B$145</f>
        <v/>
      </c>
      <c r="B44" s="80">
        <f>Interview!$B$160</f>
        <v/>
      </c>
      <c r="C44" s="101">
        <f>Roadmap!M111</f>
        <v/>
      </c>
      <c r="D44" s="101">
        <f>Roadmap!L111</f>
        <v/>
      </c>
      <c r="E44" s="101">
        <f>Roadmap!L112</f>
        <v/>
      </c>
      <c r="F44" s="101">
        <f>Roadmap!L113</f>
        <v/>
      </c>
      <c r="G44" s="6">
        <f>(((((IF((C44="0+"),0.5,0)+IF((C44=1),1,0))+IF((C44="1+"),1.5,0))+IF((C44=2),2,0))+IF((C44="2+"),2.5,0))+IF((C44=3),3,0))+IF((C44="3+"),3.5,0)</f>
        <v/>
      </c>
      <c r="H44" s="3" t="n"/>
      <c r="I44" s="436" t="n"/>
      <c r="J44" s="436" t="n"/>
      <c r="K44" s="436" t="n"/>
      <c r="L44" s="436" t="n"/>
      <c r="M44" s="436" t="n"/>
      <c r="N44" s="436" t="n"/>
      <c r="T44" s="76">
        <f>Interview!$B$145</f>
        <v/>
      </c>
      <c r="U44" s="80">
        <f>Interview!$B$160</f>
        <v/>
      </c>
      <c r="V44" s="101" t="n">
        <v>0</v>
      </c>
      <c r="W44" s="101" t="n">
        <v>0</v>
      </c>
      <c r="X44" s="101" t="n">
        <v>0</v>
      </c>
      <c r="Y44" s="101">
        <f>C44</f>
        <v/>
      </c>
      <c r="Z44" s="101" t="n">
        <v>0</v>
      </c>
    </row>
    <row r="45" ht="25" customHeight="1" s="330">
      <c r="A45" s="76">
        <f>Interview!$B$145</f>
        <v/>
      </c>
      <c r="B45" s="80">
        <f>Interview!$B$174</f>
        <v/>
      </c>
      <c r="C45" s="101">
        <f>Roadmap!M120</f>
        <v/>
      </c>
      <c r="D45" s="101">
        <f>Roadmap!L120</f>
        <v/>
      </c>
      <c r="E45" s="101">
        <f>Roadmap!L121</f>
        <v/>
      </c>
      <c r="F45" s="101">
        <f>Roadmap!L122</f>
        <v/>
      </c>
      <c r="G45" s="6">
        <f>(((((IF((C45="0+"),0.5,0)+IF((C45=1),1,0))+IF((C45="1+"),1.5,0))+IF((C45=2),2,0))+IF((C45="2+"),2.5,0))+IF((C45=3),3,0))+IF((C45="3+"),3.5,0)</f>
        <v/>
      </c>
      <c r="H45" s="3" t="n"/>
      <c r="I45" s="436" t="n"/>
      <c r="J45" s="436" t="n"/>
      <c r="K45" s="436" t="n"/>
      <c r="L45" s="436" t="n"/>
      <c r="M45" s="436" t="n"/>
      <c r="N45" s="436" t="n"/>
      <c r="T45" s="76">
        <f>Interview!$B$145</f>
        <v/>
      </c>
      <c r="U45" s="80">
        <f>Interview!$B$174</f>
        <v/>
      </c>
      <c r="V45" s="101" t="n">
        <v>0</v>
      </c>
      <c r="W45" s="101" t="n">
        <v>0</v>
      </c>
      <c r="X45" s="101" t="n">
        <v>0</v>
      </c>
      <c r="Y45" s="101">
        <f>C45</f>
        <v/>
      </c>
      <c r="Z45" s="101" t="n">
        <v>0</v>
      </c>
    </row>
    <row r="46" ht="25" customHeight="1" s="330">
      <c r="A46" s="81">
        <f>Interview!$B$188</f>
        <v/>
      </c>
      <c r="B46" s="85">
        <f>Interview!$B$189</f>
        <v/>
      </c>
      <c r="C46" s="101">
        <f>Roadmap!M130</f>
        <v/>
      </c>
      <c r="D46" s="101">
        <f>Roadmap!L130</f>
        <v/>
      </c>
      <c r="E46" s="101">
        <f>Roadmap!L131</f>
        <v/>
      </c>
      <c r="F46" s="101">
        <f>Roadmap!L132</f>
        <v/>
      </c>
      <c r="G46" s="6">
        <f>(((((IF((C46="0+"),0.5,0)+IF((C46=1),1,0))+IF((C46="1+"),1.5,0))+IF((C46=2),2,0))+IF((C46="2+"),2.5,0))+IF((C46=3),3,0))+IF((C46="3+"),3.5,0)</f>
        <v/>
      </c>
      <c r="H46" s="3" t="n"/>
      <c r="I46" s="436" t="n"/>
      <c r="J46" s="436" t="n"/>
      <c r="K46" s="436" t="n"/>
      <c r="L46" s="436" t="n"/>
      <c r="M46" s="436" t="n"/>
      <c r="N46" s="436" t="n"/>
      <c r="T46" s="81">
        <f>Interview!$B$188</f>
        <v/>
      </c>
      <c r="U46" s="85">
        <f>Interview!$B$189</f>
        <v/>
      </c>
      <c r="V46" s="101" t="n">
        <v>0</v>
      </c>
      <c r="W46" s="101" t="n">
        <v>0</v>
      </c>
      <c r="X46" s="101" t="n">
        <v>0</v>
      </c>
      <c r="Y46" s="101" t="n">
        <v>0</v>
      </c>
      <c r="Z46" s="101">
        <f>C46</f>
        <v/>
      </c>
    </row>
    <row r="47" ht="25" customHeight="1" s="330">
      <c r="A47" s="81">
        <f>Interview!$B$188</f>
        <v/>
      </c>
      <c r="B47" s="85">
        <f>Interview!$B$203</f>
        <v/>
      </c>
      <c r="C47" s="101">
        <f>Roadmap!M139</f>
        <v/>
      </c>
      <c r="D47" s="101">
        <f>Roadmap!L139</f>
        <v/>
      </c>
      <c r="E47" s="101">
        <f>Roadmap!L140</f>
        <v/>
      </c>
      <c r="F47" s="101">
        <f>Roadmap!L141</f>
        <v/>
      </c>
      <c r="G47" s="6">
        <f>(((((IF((C47="0+"),0.5,0)+IF((C47=1),1,0))+IF((C47="1+"),1.5,0))+IF((C47=2),2,0))+IF((C47="2+"),2.5,0))+IF((C47=3),3,0))+IF((C47="3+"),3.5,0)</f>
        <v/>
      </c>
      <c r="H47" s="3" t="n"/>
      <c r="I47" s="436" t="n"/>
      <c r="J47" s="436" t="n"/>
      <c r="K47" s="436" t="n"/>
      <c r="L47" s="436" t="n"/>
      <c r="M47" s="436" t="n"/>
      <c r="N47" s="436" t="n"/>
      <c r="T47" s="81">
        <f>Interview!$B$188</f>
        <v/>
      </c>
      <c r="U47" s="85">
        <f>Interview!$B$203</f>
        <v/>
      </c>
      <c r="V47" s="101" t="n">
        <v>0</v>
      </c>
      <c r="W47" s="101" t="n">
        <v>0</v>
      </c>
      <c r="X47" s="101" t="n">
        <v>0</v>
      </c>
      <c r="Y47" s="101" t="n">
        <v>0</v>
      </c>
      <c r="Z47" s="101">
        <f>C47</f>
        <v/>
      </c>
    </row>
    <row r="48" ht="25" customHeight="1" s="330">
      <c r="A48" s="81">
        <f>Interview!$B$188</f>
        <v/>
      </c>
      <c r="B48" s="85">
        <f>Interview!$B$217</f>
        <v/>
      </c>
      <c r="C48" s="101">
        <f>Roadmap!M148</f>
        <v/>
      </c>
      <c r="D48" s="101">
        <f>Roadmap!L148</f>
        <v/>
      </c>
      <c r="E48" s="101">
        <f>Roadmap!L149</f>
        <v/>
      </c>
      <c r="F48" s="101">
        <f>Roadmap!L150</f>
        <v/>
      </c>
      <c r="G48" s="6">
        <f>(((((IF((C48="0+"),0.5,0)+IF((C48=1),1,0))+IF((C48="1+"),1.5,0))+IF((C48=2),2,0))+IF((C48="2+"),2.5,0))+IF((C48=3),3,0))+IF((C48="3+"),3.5,0)</f>
        <v/>
      </c>
      <c r="H48" s="3" t="n"/>
      <c r="I48" s="436" t="n"/>
      <c r="J48" s="436" t="n"/>
      <c r="K48" s="436" t="n"/>
      <c r="L48" s="436" t="n"/>
      <c r="M48" s="436" t="n"/>
      <c r="N48" s="436" t="n"/>
      <c r="T48" s="81">
        <f>Interview!$B$188</f>
        <v/>
      </c>
      <c r="U48" s="85">
        <f>Interview!$B$217</f>
        <v/>
      </c>
      <c r="V48" s="101" t="n">
        <v>0</v>
      </c>
      <c r="W48" s="101" t="n">
        <v>0</v>
      </c>
      <c r="X48" s="101" t="n">
        <v>0</v>
      </c>
      <c r="Y48" s="101" t="n">
        <v>0</v>
      </c>
      <c r="Z48" s="101">
        <f>C48</f>
        <v/>
      </c>
    </row>
    <row r="49" ht="12.75" customHeight="1" s="330">
      <c r="A49" s="436" t="n"/>
      <c r="B49" s="436" t="n"/>
      <c r="C49" s="436" t="n"/>
      <c r="D49" s="436" t="n"/>
      <c r="E49" s="436" t="n"/>
      <c r="F49" s="436" t="n"/>
      <c r="G49" s="436" t="n"/>
      <c r="H49" s="436" t="n"/>
      <c r="I49" s="436" t="n"/>
      <c r="J49" s="436" t="n"/>
      <c r="K49" s="436" t="n"/>
      <c r="L49" s="436" t="n"/>
      <c r="M49" s="436" t="n"/>
      <c r="N49" s="436" t="n"/>
    </row>
    <row r="50" ht="12.75" customHeight="1" s="330" thickBot="1">
      <c r="K50" s="436" t="n"/>
    </row>
    <row r="51" ht="25" customHeight="1" s="330" thickBot="1">
      <c r="A51" s="548" t="inlineStr">
        <is>
          <t>Phase 2 Maturity Score</t>
        </is>
      </c>
      <c r="B51" s="546" t="n"/>
      <c r="C51" s="546" t="n"/>
      <c r="D51" s="546" t="n"/>
      <c r="E51" s="546" t="n"/>
      <c r="F51" s="546" t="n"/>
      <c r="G51" s="546" t="n"/>
      <c r="H51" s="546" t="n"/>
      <c r="I51" s="546" t="n"/>
      <c r="J51" s="547" t="n"/>
      <c r="K51" s="436" t="n"/>
      <c r="L51" s="548" t="inlineStr">
        <is>
          <t>Phase 2 Maturity Score</t>
        </is>
      </c>
      <c r="M51" s="546" t="n"/>
      <c r="N51" s="546" t="n"/>
      <c r="O51" s="546" t="n"/>
      <c r="P51" s="546" t="n"/>
      <c r="Q51" s="546" t="n"/>
      <c r="R51" s="547" t="n"/>
      <c r="T51" s="549" t="inlineStr">
        <is>
          <t>Phase 2 Maturity Score</t>
        </is>
      </c>
      <c r="U51" s="546" t="n"/>
      <c r="V51" s="546" t="n"/>
      <c r="W51" s="546" t="n"/>
      <c r="X51" s="546" t="n"/>
      <c r="Y51" s="546" t="n"/>
      <c r="Z51" s="547" t="n"/>
    </row>
    <row r="52" ht="12" customHeight="1" s="330">
      <c r="A52" s="2" t="n"/>
      <c r="B52" s="2" t="n"/>
      <c r="C52" s="2" t="n"/>
      <c r="D52" s="550" t="inlineStr">
        <is>
          <t>Maturity</t>
        </is>
      </c>
      <c r="E52" s="551" t="n"/>
      <c r="F52" s="552" t="n"/>
      <c r="G52" s="436" t="n"/>
      <c r="H52" s="436" t="n"/>
      <c r="I52" s="436" t="n"/>
      <c r="J52" s="436" t="n"/>
      <c r="K52" s="436" t="n"/>
      <c r="L52" s="436" t="n"/>
      <c r="M52" s="436" t="n"/>
      <c r="N52" s="436" t="n"/>
    </row>
    <row r="53" ht="25" customHeight="1" s="330">
      <c r="A53" s="7" t="inlineStr">
        <is>
          <t>Business Functions</t>
        </is>
      </c>
      <c r="B53" s="7" t="inlineStr">
        <is>
          <t>Security Practices</t>
        </is>
      </c>
      <c r="C53" s="7" t="inlineStr">
        <is>
          <t>Current</t>
        </is>
      </c>
      <c r="D53" s="128" t="n">
        <v>1</v>
      </c>
      <c r="E53" s="128" t="n">
        <v>2</v>
      </c>
      <c r="F53" s="128" t="n">
        <v>3</v>
      </c>
      <c r="G53" s="8" t="inlineStr">
        <is>
          <t>Translated Value</t>
        </is>
      </c>
      <c r="H53" s="436" t="n"/>
      <c r="I53" s="7" t="inlineStr">
        <is>
          <t>Business Functions</t>
        </is>
      </c>
      <c r="J53" s="7" t="inlineStr">
        <is>
          <t>Current</t>
        </is>
      </c>
      <c r="K53" s="436" t="n"/>
      <c r="L53" s="436" t="n"/>
      <c r="M53" s="436" t="n"/>
      <c r="N53" s="436" t="n"/>
      <c r="V53">
        <f>T54</f>
        <v/>
      </c>
      <c r="W53">
        <f>T57</f>
        <v/>
      </c>
      <c r="X53">
        <f>T60</f>
        <v/>
      </c>
      <c r="Y53">
        <f>T63</f>
        <v/>
      </c>
      <c r="Z53">
        <f>T66</f>
        <v/>
      </c>
    </row>
    <row r="54" ht="25" customHeight="1" s="330">
      <c r="A54" s="66">
        <f>Interview!$B$16</f>
        <v/>
      </c>
      <c r="B54" s="70">
        <f>Interview!$D$17</f>
        <v/>
      </c>
      <c r="C54" s="101">
        <f>Roadmap!Q18</f>
        <v/>
      </c>
      <c r="D54" s="101">
        <f>Roadmap!P18</f>
        <v/>
      </c>
      <c r="E54" s="101">
        <f>Roadmap!P19</f>
        <v/>
      </c>
      <c r="F54" s="101">
        <f>Roadmap!P20</f>
        <v/>
      </c>
      <c r="G54" s="6">
        <f>(((((IF((C54="0+"),0.5,0)+IF((C54=1),1,0))+IF((C54="1+"),1.5,0))+IF((C54=2),2,0))+IF((C54="2+"),2.5,0))+IF((C54=3),3,0))+IF((C54="3+"),3.5,0)</f>
        <v/>
      </c>
      <c r="H54" s="3" t="n"/>
      <c r="I54" s="66">
        <f>A54</f>
        <v/>
      </c>
      <c r="J54" s="101">
        <f>AVERAGE(C54:C56)</f>
        <v/>
      </c>
      <c r="K54" s="436" t="n"/>
      <c r="L54" s="436" t="n"/>
      <c r="M54" s="436" t="n"/>
      <c r="N54" s="436" t="n"/>
      <c r="T54" s="66">
        <f>Interview!$B$16</f>
        <v/>
      </c>
      <c r="U54" s="70">
        <f>Interview!$D$17</f>
        <v/>
      </c>
      <c r="V54" s="101">
        <f>C54</f>
        <v/>
      </c>
      <c r="W54" s="101" t="n">
        <v>0</v>
      </c>
      <c r="X54" s="101" t="n">
        <v>0</v>
      </c>
      <c r="Y54" s="101" t="n">
        <v>0</v>
      </c>
      <c r="Z54" s="101" t="n">
        <v>0</v>
      </c>
    </row>
    <row r="55" ht="25" customHeight="1" s="330">
      <c r="A55" s="66">
        <f>Interview!$B$16</f>
        <v/>
      </c>
      <c r="B55" s="70">
        <f>Interview!$B$31</f>
        <v/>
      </c>
      <c r="C55" s="101">
        <f>Roadmap!Q27</f>
        <v/>
      </c>
      <c r="D55" s="101">
        <f>Roadmap!P27</f>
        <v/>
      </c>
      <c r="E55" s="101">
        <f>Roadmap!P28</f>
        <v/>
      </c>
      <c r="F55" s="101">
        <f>Roadmap!P29</f>
        <v/>
      </c>
      <c r="G55" s="6">
        <f>(((((IF((C55="0+"),0.5,0)+IF((C55=1),1,0))+IF((C55="1+"),1.5,0))+IF((C55=2),2,0))+IF((C55="2+"),2.5,0))+IF((C55=3),3,0))+IF((C55="3+"),3.5,0)</f>
        <v/>
      </c>
      <c r="H55" s="3" t="n"/>
      <c r="I55" s="71">
        <f>A57</f>
        <v/>
      </c>
      <c r="J55" s="101">
        <f>AVERAGE(C57:C59)</f>
        <v/>
      </c>
      <c r="K55" s="436" t="n"/>
      <c r="L55" s="436" t="n"/>
      <c r="M55" s="436" t="n"/>
      <c r="N55" s="436" t="n"/>
      <c r="T55" s="66">
        <f>Interview!$B$16</f>
        <v/>
      </c>
      <c r="U55" s="70">
        <f>Interview!$B$31</f>
        <v/>
      </c>
      <c r="V55" s="101">
        <f>C55</f>
        <v/>
      </c>
      <c r="W55" s="101" t="n">
        <v>0</v>
      </c>
      <c r="X55" s="101" t="n">
        <v>0</v>
      </c>
      <c r="Y55" s="101" t="n">
        <v>0</v>
      </c>
      <c r="Z55" s="101" t="n">
        <v>0</v>
      </c>
    </row>
    <row r="56" ht="25" customHeight="1" s="330">
      <c r="A56" s="66">
        <f>Interview!$B$16</f>
        <v/>
      </c>
      <c r="B56" s="70">
        <f>Interview!$B$45</f>
        <v/>
      </c>
      <c r="C56" s="101">
        <f>Roadmap!Q36</f>
        <v/>
      </c>
      <c r="D56" s="101">
        <f>Roadmap!P36</f>
        <v/>
      </c>
      <c r="E56" s="101">
        <f>Roadmap!P37</f>
        <v/>
      </c>
      <c r="F56" s="101">
        <f>Roadmap!P38</f>
        <v/>
      </c>
      <c r="G56" s="6">
        <f>(((((IF((C56="0+"),0.5,0)+IF((C56=1),1,0))+IF((C56="1+"),1.5,0))+IF((C56=2),2,0))+IF((C56="2+"),2.5,0))+IF((C56=3),3,0))+IF((C56="3+"),3.5,0)</f>
        <v/>
      </c>
      <c r="H56" s="3" t="n"/>
      <c r="I56" s="310">
        <f>A60</f>
        <v/>
      </c>
      <c r="J56" s="101">
        <f>AVERAGE(C60:C62)</f>
        <v/>
      </c>
      <c r="K56" s="436" t="n"/>
      <c r="L56" s="436" t="n"/>
      <c r="M56" s="436" t="n"/>
      <c r="N56" s="436" t="n"/>
      <c r="T56" s="66">
        <f>Interview!$B$16</f>
        <v/>
      </c>
      <c r="U56" s="70">
        <f>Interview!$B$45</f>
        <v/>
      </c>
      <c r="V56" s="101">
        <f>C56</f>
        <v/>
      </c>
      <c r="W56" s="101" t="n">
        <v>0</v>
      </c>
      <c r="X56" s="101" t="n">
        <v>0</v>
      </c>
      <c r="Y56" s="101" t="n">
        <v>0</v>
      </c>
      <c r="Z56" s="101" t="n">
        <v>0</v>
      </c>
    </row>
    <row r="57" ht="25" customHeight="1" s="330">
      <c r="A57" s="71">
        <f>Interview!$B$59</f>
        <v/>
      </c>
      <c r="B57" s="75">
        <f>Interview!$B$60</f>
        <v/>
      </c>
      <c r="C57" s="101">
        <f>Roadmap!Q46</f>
        <v/>
      </c>
      <c r="D57" s="101">
        <f>Roadmap!P46</f>
        <v/>
      </c>
      <c r="E57" s="101">
        <f>Roadmap!P47</f>
        <v/>
      </c>
      <c r="F57" s="101">
        <f>Roadmap!P48</f>
        <v/>
      </c>
      <c r="G57" s="6">
        <f>(((((IF((C57="0+"),0.5,0)+IF((C57=1),1,0))+IF((C57="1+"),1.5,0))+IF((C57=2),2,0))+IF((C57="2+"),2.5,0))+IF((C57=3),3,0))+IF((C57="3+"),3.5,0)</f>
        <v/>
      </c>
      <c r="H57" s="3" t="n"/>
      <c r="I57" s="76">
        <f>A63</f>
        <v/>
      </c>
      <c r="J57" s="101">
        <f>AVERAGE(C63:C65)</f>
        <v/>
      </c>
      <c r="K57" s="436" t="n"/>
      <c r="L57" s="436" t="n"/>
      <c r="M57" s="436" t="n"/>
      <c r="N57" s="436" t="n"/>
      <c r="T57" s="71">
        <f>Interview!$B$59</f>
        <v/>
      </c>
      <c r="U57" s="75">
        <f>Interview!$B$60</f>
        <v/>
      </c>
      <c r="V57" s="101" t="n">
        <v>0</v>
      </c>
      <c r="W57" s="101">
        <f>C57</f>
        <v/>
      </c>
      <c r="X57" s="101" t="n">
        <v>0</v>
      </c>
      <c r="Y57" s="101" t="n">
        <v>0</v>
      </c>
      <c r="Z57" s="101" t="n">
        <v>0</v>
      </c>
    </row>
    <row r="58" ht="25" customHeight="1" s="330">
      <c r="A58" s="71">
        <f>Interview!$B$59</f>
        <v/>
      </c>
      <c r="B58" s="75">
        <f>Interview!$B$74</f>
        <v/>
      </c>
      <c r="C58" s="101">
        <f>Roadmap!Q55</f>
        <v/>
      </c>
      <c r="D58" s="101">
        <f>Roadmap!P55</f>
        <v/>
      </c>
      <c r="E58" s="101">
        <f>Roadmap!P56</f>
        <v/>
      </c>
      <c r="F58" s="101">
        <f>Roadmap!P57</f>
        <v/>
      </c>
      <c r="G58" s="6">
        <f>(((((IF((C58="0+"),0.5,0)+IF((C58=1),1,0))+IF((C58="1+"),1.5,0))+IF((C58=2),2,0))+IF((C58="2+"),2.5,0))+IF((C58=3),3,0))+IF((C58="3+"),3.5,0)</f>
        <v/>
      </c>
      <c r="H58" s="3" t="n"/>
      <c r="I58" s="81">
        <f>A66</f>
        <v/>
      </c>
      <c r="J58" s="101">
        <f>AVERAGE(C66:C68)</f>
        <v/>
      </c>
      <c r="K58" s="436" t="n"/>
      <c r="L58" s="436" t="n"/>
      <c r="M58" s="436" t="n"/>
      <c r="N58" s="436" t="n"/>
      <c r="T58" s="71">
        <f>Interview!$B$59</f>
        <v/>
      </c>
      <c r="U58" s="75">
        <f>Interview!$B$74</f>
        <v/>
      </c>
      <c r="V58" s="101" t="n">
        <v>0</v>
      </c>
      <c r="W58" s="101">
        <f>C58</f>
        <v/>
      </c>
      <c r="X58" s="101" t="n">
        <v>0</v>
      </c>
      <c r="Y58" s="101" t="n">
        <v>0</v>
      </c>
      <c r="Z58" s="101" t="n">
        <v>0</v>
      </c>
    </row>
    <row r="59" ht="25" customHeight="1" s="330">
      <c r="A59" s="71">
        <f>Interview!$B$59</f>
        <v/>
      </c>
      <c r="B59" s="75">
        <f>Interview!$B$88</f>
        <v/>
      </c>
      <c r="C59" s="101">
        <f>Roadmap!Q64</f>
        <v/>
      </c>
      <c r="D59" s="101">
        <f>Roadmap!P64</f>
        <v/>
      </c>
      <c r="E59" s="101">
        <f>Roadmap!P65</f>
        <v/>
      </c>
      <c r="F59" s="101">
        <f>Roadmap!P66</f>
        <v/>
      </c>
      <c r="G59" s="6">
        <f>(((((IF((C59="0+"),0.5,0)+IF((C59=1),1,0))+IF((C59="1+"),1.5,0))+IF((C59=2),2,0))+IF((C59="2+"),2.5,0))+IF((C59=3),3,0))+IF((C59="3+"),3.5,0)</f>
        <v/>
      </c>
      <c r="H59" s="3" t="n"/>
      <c r="I59" s="436" t="n"/>
      <c r="J59" s="436" t="n"/>
      <c r="K59" s="436" t="n"/>
      <c r="L59" s="436" t="n"/>
      <c r="M59" s="436" t="n"/>
      <c r="N59" s="436" t="n"/>
      <c r="T59" s="71">
        <f>Interview!$B$59</f>
        <v/>
      </c>
      <c r="U59" s="75">
        <f>Interview!$B$88</f>
        <v/>
      </c>
      <c r="V59" s="101" t="n">
        <v>0</v>
      </c>
      <c r="W59" s="101">
        <f>C59</f>
        <v/>
      </c>
      <c r="X59" s="101" t="n">
        <v>0</v>
      </c>
      <c r="Y59" s="101" t="n">
        <v>0</v>
      </c>
      <c r="Z59" s="101" t="n">
        <v>0</v>
      </c>
    </row>
    <row r="60" ht="25" customHeight="1" s="330">
      <c r="A60" s="310">
        <f>Interview!$B$102</f>
        <v/>
      </c>
      <c r="B60" s="311">
        <f>Interview!$B$103</f>
        <v/>
      </c>
      <c r="C60" s="101">
        <f>Roadmap!Q74</f>
        <v/>
      </c>
      <c r="D60" s="101">
        <f>Roadmap!P74</f>
        <v/>
      </c>
      <c r="E60" s="101">
        <f>Roadmap!P75</f>
        <v/>
      </c>
      <c r="F60" s="101">
        <f>Roadmap!P76</f>
        <v/>
      </c>
      <c r="G60" s="6" t="n"/>
      <c r="H60" s="3" t="n"/>
      <c r="I60" s="436" t="n"/>
      <c r="J60" s="436" t="n"/>
      <c r="K60" s="436" t="n"/>
      <c r="L60" s="436" t="n"/>
      <c r="M60" s="436" t="n"/>
      <c r="N60" s="436" t="n"/>
      <c r="T60" s="310">
        <f>Interview!$B$102</f>
        <v/>
      </c>
      <c r="U60" s="311">
        <f>Interview!$B$103</f>
        <v/>
      </c>
      <c r="V60" s="101" t="n">
        <v>0</v>
      </c>
      <c r="W60" s="101" t="n">
        <v>0</v>
      </c>
      <c r="X60" s="101">
        <f>C60</f>
        <v/>
      </c>
      <c r="Y60" s="101" t="n">
        <v>0</v>
      </c>
      <c r="Z60" s="101" t="n">
        <v>0</v>
      </c>
    </row>
    <row r="61" ht="25" customHeight="1" s="330">
      <c r="A61" s="310">
        <f>Interview!$B$102</f>
        <v/>
      </c>
      <c r="B61" s="311">
        <f>Interview!$B$117</f>
        <v/>
      </c>
      <c r="C61" s="101">
        <f>Roadmap!Q83</f>
        <v/>
      </c>
      <c r="D61" s="101">
        <f>Roadmap!P83</f>
        <v/>
      </c>
      <c r="E61" s="101">
        <f>Roadmap!P84</f>
        <v/>
      </c>
      <c r="F61" s="101">
        <f>Roadmap!P85</f>
        <v/>
      </c>
      <c r="G61" s="6" t="n"/>
      <c r="H61" s="3" t="n"/>
      <c r="I61" s="436" t="n"/>
      <c r="J61" s="436" t="n"/>
      <c r="K61" s="436" t="n"/>
      <c r="L61" s="436" t="n"/>
      <c r="M61" s="436" t="n"/>
      <c r="N61" s="436" t="n"/>
      <c r="T61" s="310">
        <f>Interview!$B$102</f>
        <v/>
      </c>
      <c r="U61" s="311">
        <f>Interview!$B$117</f>
        <v/>
      </c>
      <c r="V61" s="101" t="n">
        <v>0</v>
      </c>
      <c r="W61" s="101" t="n">
        <v>0</v>
      </c>
      <c r="X61" s="101">
        <f>C61</f>
        <v/>
      </c>
      <c r="Y61" s="101" t="n">
        <v>0</v>
      </c>
      <c r="Z61" s="101" t="n">
        <v>0</v>
      </c>
    </row>
    <row r="62" ht="25" customHeight="1" s="330">
      <c r="A62" s="310">
        <f>Interview!$B$102</f>
        <v/>
      </c>
      <c r="B62" s="311">
        <f>Interview!$B$131</f>
        <v/>
      </c>
      <c r="C62" s="101">
        <f>Roadmap!Q92</f>
        <v/>
      </c>
      <c r="D62" s="101">
        <f>Roadmap!P92</f>
        <v/>
      </c>
      <c r="E62" s="101">
        <f>Roadmap!P93</f>
        <v/>
      </c>
      <c r="F62" s="101">
        <f>Roadmap!P94</f>
        <v/>
      </c>
      <c r="G62" s="6" t="n"/>
      <c r="H62" s="3" t="n"/>
      <c r="I62" s="436" t="n"/>
      <c r="J62" s="436" t="n"/>
      <c r="K62" s="436" t="n"/>
      <c r="L62" s="436" t="n"/>
      <c r="M62" s="436" t="n"/>
      <c r="N62" s="436" t="n"/>
      <c r="T62" s="310">
        <f>Interview!$B$102</f>
        <v/>
      </c>
      <c r="U62" s="311">
        <f>Interview!$B$131</f>
        <v/>
      </c>
      <c r="V62" s="101" t="n">
        <v>0</v>
      </c>
      <c r="W62" s="101" t="n">
        <v>0</v>
      </c>
      <c r="X62" s="101">
        <f>C62</f>
        <v/>
      </c>
      <c r="Y62" s="101" t="n">
        <v>0</v>
      </c>
      <c r="Z62" s="101" t="n">
        <v>0</v>
      </c>
    </row>
    <row r="63" ht="25" customHeight="1" s="330">
      <c r="A63" s="76">
        <f>Interview!$B$145</f>
        <v/>
      </c>
      <c r="B63" s="80">
        <f>Interview!$B$146</f>
        <v/>
      </c>
      <c r="C63" s="101">
        <f>Roadmap!Q102</f>
        <v/>
      </c>
      <c r="D63" s="101">
        <f>Roadmap!P102</f>
        <v/>
      </c>
      <c r="E63" s="101">
        <f>Roadmap!P103</f>
        <v/>
      </c>
      <c r="F63" s="101">
        <f>Roadmap!P104</f>
        <v/>
      </c>
      <c r="G63" s="6">
        <f>(((((IF((C63="0+"),0.5,0)+IF((C63=1),1,0))+IF((C63="1+"),1.5,0))+IF((C63=2),2,0))+IF((C63="2+"),2.5,0))+IF((C63=3),3,0))+IF((C63="3+"),3.5,0)</f>
        <v/>
      </c>
      <c r="H63" s="3" t="n"/>
      <c r="I63" s="436" t="n"/>
      <c r="J63" s="436" t="n"/>
      <c r="K63" s="436" t="n"/>
      <c r="L63" s="436" t="n"/>
      <c r="M63" s="436" t="n"/>
      <c r="N63" s="436" t="n"/>
      <c r="T63" s="76">
        <f>Interview!$B$145</f>
        <v/>
      </c>
      <c r="U63" s="80">
        <f>Interview!$B$146</f>
        <v/>
      </c>
      <c r="V63" s="101" t="n">
        <v>0</v>
      </c>
      <c r="W63" s="101" t="n">
        <v>0</v>
      </c>
      <c r="X63" s="101" t="n">
        <v>0</v>
      </c>
      <c r="Y63" s="101">
        <f>C63</f>
        <v/>
      </c>
      <c r="Z63" s="101" t="n">
        <v>0</v>
      </c>
    </row>
    <row r="64" ht="25" customHeight="1" s="330">
      <c r="A64" s="76">
        <f>Interview!$B$145</f>
        <v/>
      </c>
      <c r="B64" s="80">
        <f>Interview!$B$160</f>
        <v/>
      </c>
      <c r="C64" s="101">
        <f>Roadmap!Q111</f>
        <v/>
      </c>
      <c r="D64" s="101">
        <f>Roadmap!P111</f>
        <v/>
      </c>
      <c r="E64" s="101">
        <f>Roadmap!P112</f>
        <v/>
      </c>
      <c r="F64" s="101">
        <f>Roadmap!P113</f>
        <v/>
      </c>
      <c r="G64" s="6">
        <f>(((((IF((C64="0+"),0.5,0)+IF((C64=1),1,0))+IF((C64="1+"),1.5,0))+IF((C64=2),2,0))+IF((C64="2+"),2.5,0))+IF((C64=3),3,0))+IF((C64="3+"),3.5,0)</f>
        <v/>
      </c>
      <c r="H64" s="3" t="n"/>
      <c r="I64" s="436" t="n"/>
      <c r="J64" s="436" t="n"/>
      <c r="K64" s="436" t="n"/>
      <c r="L64" s="436" t="n"/>
      <c r="M64" s="436" t="n"/>
      <c r="N64" s="436" t="n"/>
      <c r="T64" s="76">
        <f>Interview!$B$145</f>
        <v/>
      </c>
      <c r="U64" s="80">
        <f>Interview!$B$160</f>
        <v/>
      </c>
      <c r="V64" s="101" t="n">
        <v>0</v>
      </c>
      <c r="W64" s="101" t="n">
        <v>0</v>
      </c>
      <c r="X64" s="101" t="n">
        <v>0</v>
      </c>
      <c r="Y64" s="101">
        <f>C64</f>
        <v/>
      </c>
      <c r="Z64" s="101" t="n">
        <v>0</v>
      </c>
    </row>
    <row r="65" ht="25" customHeight="1" s="330">
      <c r="A65" s="76">
        <f>Interview!$B$145</f>
        <v/>
      </c>
      <c r="B65" s="80">
        <f>Interview!$B$174</f>
        <v/>
      </c>
      <c r="C65" s="101">
        <f>Roadmap!Q120</f>
        <v/>
      </c>
      <c r="D65" s="101">
        <f>Roadmap!P120</f>
        <v/>
      </c>
      <c r="E65" s="101">
        <f>Roadmap!P121</f>
        <v/>
      </c>
      <c r="F65" s="101">
        <f>Roadmap!P122</f>
        <v/>
      </c>
      <c r="G65" s="6">
        <f>(((((IF((C65="0+"),0.5,0)+IF((C65=1),1,0))+IF((C65="1+"),1.5,0))+IF((C65=2),2,0))+IF((C65="2+"),2.5,0))+IF((C65=3),3,0))+IF((C65="3+"),3.5,0)</f>
        <v/>
      </c>
      <c r="H65" s="3" t="n"/>
      <c r="I65" s="436" t="n"/>
      <c r="J65" s="436" t="n"/>
      <c r="K65" s="436" t="n"/>
      <c r="L65" s="436" t="n"/>
      <c r="M65" s="436" t="n"/>
      <c r="N65" s="436" t="n"/>
      <c r="T65" s="76">
        <f>Interview!$B$145</f>
        <v/>
      </c>
      <c r="U65" s="80">
        <f>Interview!$B$174</f>
        <v/>
      </c>
      <c r="V65" s="101" t="n">
        <v>0</v>
      </c>
      <c r="W65" s="101" t="n">
        <v>0</v>
      </c>
      <c r="X65" s="101" t="n">
        <v>0</v>
      </c>
      <c r="Y65" s="101">
        <f>C65</f>
        <v/>
      </c>
      <c r="Z65" s="101" t="n">
        <v>0</v>
      </c>
    </row>
    <row r="66" ht="25" customHeight="1" s="330">
      <c r="A66" s="81">
        <f>Interview!$B$188</f>
        <v/>
      </c>
      <c r="B66" s="85">
        <f>Interview!$B$189</f>
        <v/>
      </c>
      <c r="C66" s="101">
        <f>Roadmap!Q130</f>
        <v/>
      </c>
      <c r="D66" s="101">
        <f>Roadmap!P130</f>
        <v/>
      </c>
      <c r="E66" s="101">
        <f>Roadmap!P131</f>
        <v/>
      </c>
      <c r="F66" s="101">
        <f>Roadmap!P132</f>
        <v/>
      </c>
      <c r="G66" s="6">
        <f>(((((IF((C66="0+"),0.5,0)+IF((C66=1),1,0))+IF((C66="1+"),1.5,0))+IF((C66=2),2,0))+IF((C66="2+"),2.5,0))+IF((C66=3),3,0))+IF((C66="3+"),3.5,0)</f>
        <v/>
      </c>
      <c r="H66" s="3" t="n"/>
      <c r="I66" s="436" t="n"/>
      <c r="J66" s="436" t="n"/>
      <c r="K66" s="436" t="n"/>
      <c r="L66" s="436" t="n"/>
      <c r="M66" s="436" t="n"/>
      <c r="N66" s="436" t="n"/>
      <c r="T66" s="81">
        <f>Interview!$B$188</f>
        <v/>
      </c>
      <c r="U66" s="85">
        <f>Interview!$B$189</f>
        <v/>
      </c>
      <c r="V66" s="101" t="n">
        <v>0</v>
      </c>
      <c r="W66" s="101" t="n">
        <v>0</v>
      </c>
      <c r="X66" s="101" t="n">
        <v>0</v>
      </c>
      <c r="Y66" s="101" t="n">
        <v>0</v>
      </c>
      <c r="Z66" s="101">
        <f>C66</f>
        <v/>
      </c>
    </row>
    <row r="67" ht="25" customHeight="1" s="330">
      <c r="A67" s="81">
        <f>Interview!$B$188</f>
        <v/>
      </c>
      <c r="B67" s="85">
        <f>Interview!$B$203</f>
        <v/>
      </c>
      <c r="C67" s="101">
        <f>Roadmap!Q139</f>
        <v/>
      </c>
      <c r="D67" s="101">
        <f>Roadmap!P139</f>
        <v/>
      </c>
      <c r="E67" s="101">
        <f>Roadmap!P140</f>
        <v/>
      </c>
      <c r="F67" s="101">
        <f>Roadmap!P141</f>
        <v/>
      </c>
      <c r="G67" s="6">
        <f>(((((IF((C67="0+"),0.5,0)+IF((C67=1),1,0))+IF((C67="1+"),1.5,0))+IF((C67=2),2,0))+IF((C67="2+"),2.5,0))+IF((C67=3),3,0))+IF((C67="3+"),3.5,0)</f>
        <v/>
      </c>
      <c r="H67" s="3" t="n"/>
      <c r="I67" s="436" t="n"/>
      <c r="J67" s="436" t="n"/>
      <c r="K67" s="436" t="n"/>
      <c r="L67" s="436" t="n"/>
      <c r="M67" s="436" t="n"/>
      <c r="N67" s="436" t="n"/>
      <c r="T67" s="81">
        <f>Interview!$B$188</f>
        <v/>
      </c>
      <c r="U67" s="85">
        <f>Interview!$B$203</f>
        <v/>
      </c>
      <c r="V67" s="101" t="n">
        <v>0</v>
      </c>
      <c r="W67" s="101" t="n">
        <v>0</v>
      </c>
      <c r="X67" s="101" t="n">
        <v>0</v>
      </c>
      <c r="Y67" s="101" t="n">
        <v>0</v>
      </c>
      <c r="Z67" s="101">
        <f>C67</f>
        <v/>
      </c>
    </row>
    <row r="68" ht="25" customHeight="1" s="330">
      <c r="A68" s="81">
        <f>Interview!$B$188</f>
        <v/>
      </c>
      <c r="B68" s="85">
        <f>Interview!$B$217</f>
        <v/>
      </c>
      <c r="C68" s="101">
        <f>Roadmap!Q148</f>
        <v/>
      </c>
      <c r="D68" s="101">
        <f>Roadmap!P148</f>
        <v/>
      </c>
      <c r="E68" s="101">
        <f>Roadmap!P149</f>
        <v/>
      </c>
      <c r="F68" s="101">
        <f>Roadmap!P150</f>
        <v/>
      </c>
      <c r="G68" s="6">
        <f>(((((IF((C68="0+"),0.5,0)+IF((C68=1),1,0))+IF((C68="1+"),1.5,0))+IF((C68=2),2,0))+IF((C68="2+"),2.5,0))+IF((C68=3),3,0))+IF((C68="3+"),3.5,0)</f>
        <v/>
      </c>
      <c r="H68" s="3" t="n"/>
      <c r="I68" s="436" t="n"/>
      <c r="J68" s="436" t="n"/>
      <c r="K68" s="436" t="n"/>
      <c r="L68" s="436" t="n"/>
      <c r="M68" s="436" t="n"/>
      <c r="N68" s="436" t="n"/>
      <c r="T68" s="81">
        <f>Interview!$B$188</f>
        <v/>
      </c>
      <c r="U68" s="85">
        <f>Interview!$B$217</f>
        <v/>
      </c>
      <c r="V68" s="101" t="n">
        <v>0</v>
      </c>
      <c r="W68" s="101" t="n">
        <v>0</v>
      </c>
      <c r="X68" s="101" t="n">
        <v>0</v>
      </c>
      <c r="Y68" s="101" t="n">
        <v>0</v>
      </c>
      <c r="Z68" s="101">
        <f>C68</f>
        <v/>
      </c>
    </row>
    <row r="69" ht="12.75" customHeight="1" s="330" thickBot="1">
      <c r="K69" s="436" t="n"/>
    </row>
    <row r="70" ht="25" customHeight="1" s="330" thickBot="1">
      <c r="A70" s="548" t="inlineStr">
        <is>
          <t>Phase 3 Maturity Score</t>
        </is>
      </c>
      <c r="B70" s="546" t="n"/>
      <c r="C70" s="546" t="n"/>
      <c r="D70" s="546" t="n"/>
      <c r="E70" s="546" t="n"/>
      <c r="F70" s="546" t="n"/>
      <c r="G70" s="546" t="n"/>
      <c r="H70" s="546" t="n"/>
      <c r="I70" s="546" t="n"/>
      <c r="J70" s="547" t="n"/>
      <c r="K70" s="436" t="n"/>
      <c r="L70" s="548" t="inlineStr">
        <is>
          <t>Phase 3 Maturity Score</t>
        </is>
      </c>
      <c r="M70" s="546" t="n"/>
      <c r="N70" s="546" t="n"/>
      <c r="O70" s="546" t="n"/>
      <c r="P70" s="546" t="n"/>
      <c r="Q70" s="546" t="n"/>
      <c r="R70" s="547" t="n"/>
      <c r="T70" s="549" t="inlineStr">
        <is>
          <t>Phase 3 Maturity Score</t>
        </is>
      </c>
      <c r="U70" s="546" t="n"/>
      <c r="V70" s="546" t="n"/>
      <c r="W70" s="546" t="n"/>
      <c r="X70" s="546" t="n"/>
      <c r="Y70" s="546" t="n"/>
      <c r="Z70" s="547" t="n"/>
    </row>
    <row r="71" ht="12" customHeight="1" s="330">
      <c r="A71" s="2" t="n"/>
      <c r="B71" s="2" t="n"/>
      <c r="C71" s="2" t="n"/>
      <c r="D71" s="550" t="inlineStr">
        <is>
          <t>Maturity</t>
        </is>
      </c>
      <c r="E71" s="551" t="n"/>
      <c r="F71" s="552" t="n"/>
      <c r="G71" s="436" t="n"/>
      <c r="H71" s="436" t="n"/>
      <c r="I71" s="436" t="n"/>
      <c r="J71" s="436" t="n"/>
      <c r="K71" s="436" t="n"/>
      <c r="L71" s="436" t="n"/>
      <c r="M71" s="436" t="n"/>
      <c r="N71" s="436" t="n"/>
    </row>
    <row r="72" ht="25" customHeight="1" s="330">
      <c r="A72" s="7" t="inlineStr">
        <is>
          <t>Business Functions</t>
        </is>
      </c>
      <c r="B72" s="7" t="inlineStr">
        <is>
          <t>Security Practices</t>
        </is>
      </c>
      <c r="C72" s="7" t="inlineStr">
        <is>
          <t>Current</t>
        </is>
      </c>
      <c r="D72" s="128" t="n">
        <v>1</v>
      </c>
      <c r="E72" s="128" t="n">
        <v>2</v>
      </c>
      <c r="F72" s="128" t="n">
        <v>3</v>
      </c>
      <c r="G72" s="8" t="inlineStr">
        <is>
          <t>Translated Value</t>
        </is>
      </c>
      <c r="H72" s="436" t="n"/>
      <c r="I72" s="7" t="inlineStr">
        <is>
          <t>Business Functions</t>
        </is>
      </c>
      <c r="J72" s="7" t="inlineStr">
        <is>
          <t>Current</t>
        </is>
      </c>
      <c r="K72" s="436" t="n"/>
      <c r="L72" s="436" t="n"/>
      <c r="M72" s="436" t="n"/>
      <c r="N72" s="436" t="n"/>
      <c r="V72">
        <f>T73</f>
        <v/>
      </c>
      <c r="W72">
        <f>T76</f>
        <v/>
      </c>
      <c r="X72">
        <f>T79</f>
        <v/>
      </c>
      <c r="Y72">
        <f>T82</f>
        <v/>
      </c>
      <c r="Z72">
        <f>T85</f>
        <v/>
      </c>
    </row>
    <row r="73" ht="25" customHeight="1" s="330">
      <c r="A73" s="66">
        <f>Interview!$B$16</f>
        <v/>
      </c>
      <c r="B73" s="70">
        <f>Interview!$D$17</f>
        <v/>
      </c>
      <c r="C73" s="101">
        <f>Roadmap!U18</f>
        <v/>
      </c>
      <c r="D73" s="101">
        <f>Roadmap!T18</f>
        <v/>
      </c>
      <c r="E73" s="101">
        <f>Roadmap!T19</f>
        <v/>
      </c>
      <c r="F73" s="101">
        <f>Roadmap!T20</f>
        <v/>
      </c>
      <c r="G73" s="6">
        <f>(((((IF((C73="0+"),0.5,0)+IF((C73=1),1,0))+IF((C73="1+"),1.5,0))+IF((C73=2),2,0))+IF((C73="2+"),2.5,0))+IF((C73=3),3,0))+IF((C73="3+"),3.5,0)</f>
        <v/>
      </c>
      <c r="H73" s="3" t="n"/>
      <c r="I73" s="66">
        <f>A73</f>
        <v/>
      </c>
      <c r="J73" s="101">
        <f>AVERAGE(C73:C75)</f>
        <v/>
      </c>
      <c r="K73" s="436" t="n"/>
      <c r="L73" s="436" t="n"/>
      <c r="M73" s="436" t="n"/>
      <c r="N73" s="436" t="n"/>
      <c r="T73" s="66">
        <f>Interview!$B$16</f>
        <v/>
      </c>
      <c r="U73" s="70">
        <f>Interview!$D$17</f>
        <v/>
      </c>
      <c r="V73" s="101">
        <f>C73</f>
        <v/>
      </c>
      <c r="W73" s="101" t="n">
        <v>0</v>
      </c>
      <c r="X73" s="101" t="n">
        <v>0</v>
      </c>
      <c r="Y73" s="101" t="n">
        <v>0</v>
      </c>
      <c r="Z73" s="101" t="n">
        <v>0</v>
      </c>
    </row>
    <row r="74" ht="25" customHeight="1" s="330">
      <c r="A74" s="66">
        <f>Interview!$B$16</f>
        <v/>
      </c>
      <c r="B74" s="70">
        <f>Interview!$B$31</f>
        <v/>
      </c>
      <c r="C74" s="101">
        <f>Roadmap!U27</f>
        <v/>
      </c>
      <c r="D74" s="101">
        <f>Roadmap!T27</f>
        <v/>
      </c>
      <c r="E74" s="101">
        <f>Roadmap!T28</f>
        <v/>
      </c>
      <c r="F74" s="101">
        <f>Roadmap!T29</f>
        <v/>
      </c>
      <c r="G74" s="6">
        <f>(((((IF((C74="0+"),0.5,0)+IF((C74=1),1,0))+IF((C74="1+"),1.5,0))+IF((C74=2),2,0))+IF((C74="2+"),2.5,0))+IF((C74=3),3,0))+IF((C74="3+"),3.5,0)</f>
        <v/>
      </c>
      <c r="H74" s="3" t="n"/>
      <c r="I74" s="71">
        <f>A76</f>
        <v/>
      </c>
      <c r="J74" s="101">
        <f>AVERAGE(C76:C78)</f>
        <v/>
      </c>
      <c r="K74" s="436" t="n"/>
      <c r="L74" s="436" t="n"/>
      <c r="M74" s="436" t="n"/>
      <c r="N74" s="436" t="n"/>
      <c r="T74" s="66">
        <f>Interview!$B$16</f>
        <v/>
      </c>
      <c r="U74" s="70">
        <f>Interview!$B$31</f>
        <v/>
      </c>
      <c r="V74" s="101">
        <f>C74</f>
        <v/>
      </c>
      <c r="W74" s="101" t="n">
        <v>0</v>
      </c>
      <c r="X74" s="101" t="n">
        <v>0</v>
      </c>
      <c r="Y74" s="101" t="n">
        <v>0</v>
      </c>
      <c r="Z74" s="101" t="n">
        <v>0</v>
      </c>
    </row>
    <row r="75" ht="25" customHeight="1" s="330">
      <c r="A75" s="66">
        <f>Interview!$B$16</f>
        <v/>
      </c>
      <c r="B75" s="70">
        <f>Interview!$B$45</f>
        <v/>
      </c>
      <c r="C75" s="101">
        <f>Roadmap!U36</f>
        <v/>
      </c>
      <c r="D75" s="101">
        <f>Roadmap!T36</f>
        <v/>
      </c>
      <c r="E75" s="101">
        <f>Roadmap!T37</f>
        <v/>
      </c>
      <c r="F75" s="101">
        <f>Roadmap!T38</f>
        <v/>
      </c>
      <c r="G75" s="6">
        <f>(((((IF((C75="0+"),0.5,0)+IF((C75=1),1,0))+IF((C75="1+"),1.5,0))+IF((C75=2),2,0))+IF((C75="2+"),2.5,0))+IF((C75=3),3,0))+IF((C75="3+"),3.5,0)</f>
        <v/>
      </c>
      <c r="H75" s="3" t="n"/>
      <c r="I75" s="310">
        <f>A79</f>
        <v/>
      </c>
      <c r="J75" s="101">
        <f>AVERAGE(C79:C81)</f>
        <v/>
      </c>
      <c r="K75" s="436" t="n"/>
      <c r="L75" s="436" t="n"/>
      <c r="M75" s="436" t="n"/>
      <c r="N75" s="436" t="n"/>
      <c r="T75" s="66">
        <f>Interview!$B$16</f>
        <v/>
      </c>
      <c r="U75" s="70">
        <f>Interview!$B$45</f>
        <v/>
      </c>
      <c r="V75" s="101">
        <f>C75</f>
        <v/>
      </c>
      <c r="W75" s="101" t="n">
        <v>0</v>
      </c>
      <c r="X75" s="101" t="n">
        <v>0</v>
      </c>
      <c r="Y75" s="101" t="n">
        <v>0</v>
      </c>
      <c r="Z75" s="101" t="n">
        <v>0</v>
      </c>
    </row>
    <row r="76" ht="25" customHeight="1" s="330">
      <c r="A76" s="71">
        <f>Interview!$B$59</f>
        <v/>
      </c>
      <c r="B76" s="75">
        <f>Interview!$B$60</f>
        <v/>
      </c>
      <c r="C76" s="101">
        <f>Roadmap!U46</f>
        <v/>
      </c>
      <c r="D76" s="101">
        <f>Roadmap!T46</f>
        <v/>
      </c>
      <c r="E76" s="101">
        <f>Roadmap!T47</f>
        <v/>
      </c>
      <c r="F76" s="101">
        <f>Roadmap!T48</f>
        <v/>
      </c>
      <c r="G76" s="6">
        <f>(((((IF((C76="0+"),0.5,0)+IF((C76=1),1,0))+IF((C76="1+"),1.5,0))+IF((C76=2),2,0))+IF((C76="2+"),2.5,0))+IF((C76=3),3,0))+IF((C76="3+"),3.5,0)</f>
        <v/>
      </c>
      <c r="H76" s="3" t="n"/>
      <c r="I76" s="76">
        <f>A82</f>
        <v/>
      </c>
      <c r="J76" s="101">
        <f>AVERAGE(C82:C84)</f>
        <v/>
      </c>
      <c r="K76" s="436" t="n"/>
      <c r="L76" s="436" t="n"/>
      <c r="M76" s="436" t="n"/>
      <c r="N76" s="436" t="n"/>
      <c r="T76" s="71">
        <f>Interview!$B$59</f>
        <v/>
      </c>
      <c r="U76" s="75">
        <f>Interview!$B$60</f>
        <v/>
      </c>
      <c r="V76" s="101" t="n">
        <v>0</v>
      </c>
      <c r="W76" s="101">
        <f>C76</f>
        <v/>
      </c>
      <c r="X76" s="101" t="n">
        <v>0</v>
      </c>
      <c r="Y76" s="101" t="n">
        <v>0</v>
      </c>
      <c r="Z76" s="101" t="n">
        <v>0</v>
      </c>
    </row>
    <row r="77" ht="25" customHeight="1" s="330">
      <c r="A77" s="71">
        <f>Interview!$B$59</f>
        <v/>
      </c>
      <c r="B77" s="75">
        <f>Interview!$B$74</f>
        <v/>
      </c>
      <c r="C77" s="101">
        <f>Roadmap!U55</f>
        <v/>
      </c>
      <c r="D77" s="101">
        <f>Roadmap!T55</f>
        <v/>
      </c>
      <c r="E77" s="101">
        <f>Roadmap!T56</f>
        <v/>
      </c>
      <c r="F77" s="101">
        <f>Roadmap!T57</f>
        <v/>
      </c>
      <c r="G77" s="6">
        <f>(((((IF((C77="0+"),0.5,0)+IF((C77=1),1,0))+IF((C77="1+"),1.5,0))+IF((C77=2),2,0))+IF((C77="2+"),2.5,0))+IF((C77=3),3,0))+IF((C77="3+"),3.5,0)</f>
        <v/>
      </c>
      <c r="H77" s="3" t="n"/>
      <c r="I77" s="81">
        <f>A85</f>
        <v/>
      </c>
      <c r="J77" s="101">
        <f>AVERAGE(C85:C87)</f>
        <v/>
      </c>
      <c r="K77" s="436" t="n"/>
      <c r="L77" s="436" t="n"/>
      <c r="M77" s="436" t="n"/>
      <c r="N77" s="436" t="n"/>
      <c r="T77" s="71">
        <f>Interview!$B$59</f>
        <v/>
      </c>
      <c r="U77" s="75">
        <f>Interview!$B$74</f>
        <v/>
      </c>
      <c r="V77" s="101" t="n">
        <v>0</v>
      </c>
      <c r="W77" s="101">
        <f>C77</f>
        <v/>
      </c>
      <c r="X77" s="101" t="n">
        <v>0</v>
      </c>
      <c r="Y77" s="101" t="n">
        <v>0</v>
      </c>
      <c r="Z77" s="101" t="n">
        <v>0</v>
      </c>
    </row>
    <row r="78" ht="25" customHeight="1" s="330">
      <c r="A78" s="71">
        <f>Interview!$B$59</f>
        <v/>
      </c>
      <c r="B78" s="75">
        <f>Interview!$B$88</f>
        <v/>
      </c>
      <c r="C78" s="101">
        <f>Roadmap!U64</f>
        <v/>
      </c>
      <c r="D78" s="101">
        <f>Roadmap!T64</f>
        <v/>
      </c>
      <c r="E78" s="101">
        <f>Roadmap!T65</f>
        <v/>
      </c>
      <c r="F78" s="101">
        <f>Roadmap!T66</f>
        <v/>
      </c>
      <c r="G78" s="6">
        <f>(((((IF((C78="0+"),0.5,0)+IF((C78=1),1,0))+IF((C78="1+"),1.5,0))+IF((C78=2),2,0))+IF((C78="2+"),2.5,0))+IF((C78=3),3,0))+IF((C78="3+"),3.5,0)</f>
        <v/>
      </c>
      <c r="H78" s="3" t="n"/>
      <c r="I78" s="436" t="n"/>
      <c r="J78" s="436" t="n"/>
      <c r="K78" s="436" t="n"/>
      <c r="L78" s="436" t="n"/>
      <c r="M78" s="436" t="n"/>
      <c r="N78" s="436" t="n"/>
      <c r="T78" s="71">
        <f>Interview!$B$59</f>
        <v/>
      </c>
      <c r="U78" s="75">
        <f>Interview!$B$88</f>
        <v/>
      </c>
      <c r="V78" s="101" t="n">
        <v>0</v>
      </c>
      <c r="W78" s="101">
        <f>C78</f>
        <v/>
      </c>
      <c r="X78" s="101" t="n">
        <v>0</v>
      </c>
      <c r="Y78" s="101" t="n">
        <v>0</v>
      </c>
      <c r="Z78" s="101" t="n">
        <v>0</v>
      </c>
    </row>
    <row r="79" ht="25" customHeight="1" s="330">
      <c r="A79" s="310">
        <f>Interview!$B$102</f>
        <v/>
      </c>
      <c r="B79" s="311">
        <f>Interview!$B$103</f>
        <v/>
      </c>
      <c r="C79" s="101">
        <f>Roadmap!U74</f>
        <v/>
      </c>
      <c r="D79" s="101">
        <f>Roadmap!T74</f>
        <v/>
      </c>
      <c r="E79" s="101">
        <f>Roadmap!T75</f>
        <v/>
      </c>
      <c r="F79" s="101">
        <f>Roadmap!T76</f>
        <v/>
      </c>
      <c r="G79" s="6" t="n"/>
      <c r="H79" s="3" t="n"/>
      <c r="I79" s="436" t="n"/>
      <c r="J79" s="436" t="n"/>
      <c r="K79" s="436" t="n"/>
      <c r="L79" s="436" t="n"/>
      <c r="M79" s="436" t="n"/>
      <c r="N79" s="436" t="n"/>
      <c r="T79" s="310">
        <f>Interview!$B$102</f>
        <v/>
      </c>
      <c r="U79" s="311">
        <f>Interview!$B$103</f>
        <v/>
      </c>
      <c r="V79" s="101" t="n">
        <v>0</v>
      </c>
      <c r="W79" s="101" t="n">
        <v>0</v>
      </c>
      <c r="X79" s="101">
        <f>C79</f>
        <v/>
      </c>
      <c r="Y79" s="101" t="n">
        <v>0</v>
      </c>
      <c r="Z79" s="101" t="n">
        <v>0</v>
      </c>
    </row>
    <row r="80" ht="25" customHeight="1" s="330">
      <c r="A80" s="310">
        <f>Interview!$B$102</f>
        <v/>
      </c>
      <c r="B80" s="311">
        <f>Interview!$B$117</f>
        <v/>
      </c>
      <c r="C80" s="101">
        <f>Roadmap!U83</f>
        <v/>
      </c>
      <c r="D80" s="101">
        <f>Roadmap!T83</f>
        <v/>
      </c>
      <c r="E80" s="101">
        <f>Roadmap!T84</f>
        <v/>
      </c>
      <c r="F80" s="101">
        <f>Roadmap!T85</f>
        <v/>
      </c>
      <c r="G80" s="6" t="n"/>
      <c r="H80" s="3" t="n"/>
      <c r="I80" s="436" t="n"/>
      <c r="J80" s="436" t="n"/>
      <c r="K80" s="436" t="n"/>
      <c r="L80" s="436" t="n"/>
      <c r="M80" s="436" t="n"/>
      <c r="N80" s="436" t="n"/>
      <c r="T80" s="310">
        <f>Interview!$B$102</f>
        <v/>
      </c>
      <c r="U80" s="311">
        <f>Interview!$B$117</f>
        <v/>
      </c>
      <c r="V80" s="101" t="n">
        <v>0</v>
      </c>
      <c r="W80" s="101" t="n">
        <v>0</v>
      </c>
      <c r="X80" s="101">
        <f>C80</f>
        <v/>
      </c>
      <c r="Y80" s="101" t="n">
        <v>0</v>
      </c>
      <c r="Z80" s="101" t="n">
        <v>0</v>
      </c>
    </row>
    <row r="81" ht="25" customHeight="1" s="330">
      <c r="A81" s="310">
        <f>Interview!$B$102</f>
        <v/>
      </c>
      <c r="B81" s="311">
        <f>Interview!$B$131</f>
        <v/>
      </c>
      <c r="C81" s="101">
        <f>Roadmap!U92</f>
        <v/>
      </c>
      <c r="D81" s="101">
        <f>Roadmap!T92</f>
        <v/>
      </c>
      <c r="E81" s="101">
        <f>Roadmap!T93</f>
        <v/>
      </c>
      <c r="F81" s="101">
        <f>Roadmap!T94</f>
        <v/>
      </c>
      <c r="G81" s="6" t="n"/>
      <c r="H81" s="3" t="n"/>
      <c r="I81" s="436" t="n"/>
      <c r="J81" s="436" t="n"/>
      <c r="K81" s="436" t="n"/>
      <c r="L81" s="436" t="n"/>
      <c r="M81" s="436" t="n"/>
      <c r="N81" s="436" t="n"/>
      <c r="T81" s="310">
        <f>Interview!$B$102</f>
        <v/>
      </c>
      <c r="U81" s="311">
        <f>Interview!$B$131</f>
        <v/>
      </c>
      <c r="V81" s="101" t="n">
        <v>0</v>
      </c>
      <c r="W81" s="101" t="n">
        <v>0</v>
      </c>
      <c r="X81" s="101">
        <f>C81</f>
        <v/>
      </c>
      <c r="Y81" s="101" t="n">
        <v>0</v>
      </c>
      <c r="Z81" s="101" t="n">
        <v>0</v>
      </c>
    </row>
    <row r="82" ht="25" customHeight="1" s="330">
      <c r="A82" s="76">
        <f>Interview!$B$145</f>
        <v/>
      </c>
      <c r="B82" s="80">
        <f>Interview!$B$146</f>
        <v/>
      </c>
      <c r="C82" s="101">
        <f>Roadmap!U102</f>
        <v/>
      </c>
      <c r="D82" s="101">
        <f>Roadmap!T102</f>
        <v/>
      </c>
      <c r="E82" s="101">
        <f>Roadmap!T103</f>
        <v/>
      </c>
      <c r="F82" s="101">
        <f>Roadmap!T104</f>
        <v/>
      </c>
      <c r="G82" s="6">
        <f>(((((IF((C82="0+"),0.5,0)+IF((C82=1),1,0))+IF((C82="1+"),1.5,0))+IF((C82=2),2,0))+IF((C82="2+"),2.5,0))+IF((C82=3),3,0))+IF((C82="3+"),3.5,0)</f>
        <v/>
      </c>
      <c r="H82" s="3" t="n"/>
      <c r="I82" s="436" t="n"/>
      <c r="J82" s="436" t="n"/>
      <c r="K82" s="436" t="n"/>
      <c r="L82" s="436" t="n"/>
      <c r="M82" s="436" t="n"/>
      <c r="N82" s="436" t="n"/>
      <c r="T82" s="76">
        <f>Interview!$B$145</f>
        <v/>
      </c>
      <c r="U82" s="80">
        <f>Interview!$B$146</f>
        <v/>
      </c>
      <c r="V82" s="101" t="n">
        <v>0</v>
      </c>
      <c r="W82" s="101" t="n">
        <v>0</v>
      </c>
      <c r="X82" s="101" t="n">
        <v>0</v>
      </c>
      <c r="Y82" s="101">
        <f>C82</f>
        <v/>
      </c>
      <c r="Z82" s="101" t="n">
        <v>0</v>
      </c>
    </row>
    <row r="83" ht="25" customHeight="1" s="330">
      <c r="A83" s="76">
        <f>Interview!$B$145</f>
        <v/>
      </c>
      <c r="B83" s="80">
        <f>Interview!$B$160</f>
        <v/>
      </c>
      <c r="C83" s="101">
        <f>Roadmap!U111</f>
        <v/>
      </c>
      <c r="D83" s="101">
        <f>Roadmap!T111</f>
        <v/>
      </c>
      <c r="E83" s="101">
        <f>Roadmap!T112</f>
        <v/>
      </c>
      <c r="F83" s="101">
        <f>Roadmap!T113</f>
        <v/>
      </c>
      <c r="G83" s="6">
        <f>(((((IF((C83="0+"),0.5,0)+IF((C83=1),1,0))+IF((C83="1+"),1.5,0))+IF((C83=2),2,0))+IF((C83="2+"),2.5,0))+IF((C83=3),3,0))+IF((C83="3+"),3.5,0)</f>
        <v/>
      </c>
      <c r="H83" s="3" t="n"/>
      <c r="I83" s="436" t="n"/>
      <c r="J83" s="436" t="n"/>
      <c r="K83" s="436" t="n"/>
      <c r="L83" s="436" t="n"/>
      <c r="M83" s="436" t="n"/>
      <c r="N83" s="436" t="n"/>
      <c r="T83" s="76">
        <f>Interview!$B$145</f>
        <v/>
      </c>
      <c r="U83" s="80">
        <f>Interview!$B$160</f>
        <v/>
      </c>
      <c r="V83" s="101" t="n">
        <v>0</v>
      </c>
      <c r="W83" s="101" t="n">
        <v>0</v>
      </c>
      <c r="X83" s="101" t="n">
        <v>0</v>
      </c>
      <c r="Y83" s="101">
        <f>C83</f>
        <v/>
      </c>
      <c r="Z83" s="101" t="n">
        <v>0</v>
      </c>
    </row>
    <row r="84" ht="25" customHeight="1" s="330">
      <c r="A84" s="76">
        <f>Interview!$B$145</f>
        <v/>
      </c>
      <c r="B84" s="80">
        <f>Interview!$B$174</f>
        <v/>
      </c>
      <c r="C84" s="101">
        <f>Roadmap!U120</f>
        <v/>
      </c>
      <c r="D84" s="101">
        <f>Roadmap!T120</f>
        <v/>
      </c>
      <c r="E84" s="101">
        <f>Roadmap!T121</f>
        <v/>
      </c>
      <c r="F84" s="101">
        <f>Roadmap!T122</f>
        <v/>
      </c>
      <c r="G84" s="6">
        <f>(((((IF((C84="0+"),0.5,0)+IF((C84=1),1,0))+IF((C84="1+"),1.5,0))+IF((C84=2),2,0))+IF((C84="2+"),2.5,0))+IF((C84=3),3,0))+IF((C84="3+"),3.5,0)</f>
        <v/>
      </c>
      <c r="H84" s="3" t="n"/>
      <c r="I84" s="436" t="n"/>
      <c r="J84" s="436" t="n"/>
      <c r="K84" s="436" t="n"/>
      <c r="L84" s="436" t="n"/>
      <c r="M84" s="436" t="n"/>
      <c r="N84" s="436" t="n"/>
      <c r="T84" s="76">
        <f>Interview!$B$145</f>
        <v/>
      </c>
      <c r="U84" s="80">
        <f>Interview!$B$174</f>
        <v/>
      </c>
      <c r="V84" s="101" t="n">
        <v>0</v>
      </c>
      <c r="W84" s="101" t="n">
        <v>0</v>
      </c>
      <c r="X84" s="101" t="n">
        <v>0</v>
      </c>
      <c r="Y84" s="101">
        <f>C84</f>
        <v/>
      </c>
      <c r="Z84" s="101" t="n">
        <v>0</v>
      </c>
    </row>
    <row r="85" ht="25" customHeight="1" s="330">
      <c r="A85" s="81">
        <f>Interview!$B$188</f>
        <v/>
      </c>
      <c r="B85" s="85">
        <f>Interview!$B$189</f>
        <v/>
      </c>
      <c r="C85" s="101">
        <f>Roadmap!U130</f>
        <v/>
      </c>
      <c r="D85" s="101">
        <f>Roadmap!T130</f>
        <v/>
      </c>
      <c r="E85" s="101">
        <f>Roadmap!T131</f>
        <v/>
      </c>
      <c r="F85" s="101">
        <f>Roadmap!T132</f>
        <v/>
      </c>
      <c r="G85" s="6">
        <f>(((((IF((C85="0+"),0.5,0)+IF((C85=1),1,0))+IF((C85="1+"),1.5,0))+IF((C85=2),2,0))+IF((C85="2+"),2.5,0))+IF((C85=3),3,0))+IF((C85="3+"),3.5,0)</f>
        <v/>
      </c>
      <c r="H85" s="3" t="n"/>
      <c r="I85" s="436" t="n"/>
      <c r="J85" s="436" t="n"/>
      <c r="K85" s="436" t="n"/>
      <c r="L85" s="436" t="n"/>
      <c r="M85" s="436" t="n"/>
      <c r="N85" s="436" t="n"/>
      <c r="T85" s="81">
        <f>Interview!$B$188</f>
        <v/>
      </c>
      <c r="U85" s="85">
        <f>Interview!$B$189</f>
        <v/>
      </c>
      <c r="V85" s="101" t="n">
        <v>0</v>
      </c>
      <c r="W85" s="101" t="n">
        <v>0</v>
      </c>
      <c r="X85" s="101" t="n">
        <v>0</v>
      </c>
      <c r="Y85" s="101" t="n">
        <v>0</v>
      </c>
      <c r="Z85" s="101">
        <f>C85</f>
        <v/>
      </c>
    </row>
    <row r="86" ht="25" customHeight="1" s="330">
      <c r="A86" s="81">
        <f>Interview!$B$188</f>
        <v/>
      </c>
      <c r="B86" s="85">
        <f>Interview!$B$203</f>
        <v/>
      </c>
      <c r="C86" s="101">
        <f>Roadmap!U139</f>
        <v/>
      </c>
      <c r="D86" s="101">
        <f>Roadmap!T139</f>
        <v/>
      </c>
      <c r="E86" s="101">
        <f>Roadmap!T140</f>
        <v/>
      </c>
      <c r="F86" s="101">
        <f>Roadmap!T141</f>
        <v/>
      </c>
      <c r="G86" s="6">
        <f>(((((IF((C86="0+"),0.5,0)+IF((C86=1),1,0))+IF((C86="1+"),1.5,0))+IF((C86=2),2,0))+IF((C86="2+"),2.5,0))+IF((C86=3),3,0))+IF((C86="3+"),3.5,0)</f>
        <v/>
      </c>
      <c r="H86" s="3" t="n"/>
      <c r="I86" s="436" t="n"/>
      <c r="J86" s="436" t="n"/>
      <c r="K86" s="436" t="n"/>
      <c r="L86" s="436" t="n"/>
      <c r="M86" s="436" t="n"/>
      <c r="N86" s="436" t="n"/>
      <c r="T86" s="81">
        <f>Interview!$B$188</f>
        <v/>
      </c>
      <c r="U86" s="85">
        <f>Interview!$B$203</f>
        <v/>
      </c>
      <c r="V86" s="101" t="n">
        <v>0</v>
      </c>
      <c r="W86" s="101" t="n">
        <v>0</v>
      </c>
      <c r="X86" s="101" t="n">
        <v>0</v>
      </c>
      <c r="Y86" s="101" t="n">
        <v>0</v>
      </c>
      <c r="Z86" s="101">
        <f>C86</f>
        <v/>
      </c>
    </row>
    <row r="87" ht="25" customHeight="1" s="330">
      <c r="A87" s="81">
        <f>Interview!$B$188</f>
        <v/>
      </c>
      <c r="B87" s="85">
        <f>Interview!$B$217</f>
        <v/>
      </c>
      <c r="C87" s="101">
        <f>Roadmap!U148</f>
        <v/>
      </c>
      <c r="D87" s="101">
        <f>Roadmap!T148</f>
        <v/>
      </c>
      <c r="E87" s="101">
        <f>Roadmap!T149</f>
        <v/>
      </c>
      <c r="F87" s="101">
        <f>Roadmap!T150</f>
        <v/>
      </c>
      <c r="G87" s="6">
        <f>(((((IF((C87="0+"),0.5,0)+IF((C87=1),1,0))+IF((C87="1+"),1.5,0))+IF((C87=2),2,0))+IF((C87="2+"),2.5,0))+IF((C87=3),3,0))+IF((C87="3+"),3.5,0)</f>
        <v/>
      </c>
      <c r="H87" s="3" t="n"/>
      <c r="I87" s="436" t="n"/>
      <c r="J87" s="436" t="n"/>
      <c r="K87" s="436" t="n"/>
      <c r="L87" s="436" t="n"/>
      <c r="M87" s="436" t="n"/>
      <c r="N87" s="436" t="n"/>
      <c r="T87" s="81">
        <f>Interview!$B$188</f>
        <v/>
      </c>
      <c r="U87" s="85">
        <f>Interview!$B$217</f>
        <v/>
      </c>
      <c r="V87" s="101" t="n">
        <v>0</v>
      </c>
      <c r="W87" s="101" t="n">
        <v>0</v>
      </c>
      <c r="X87" s="101" t="n">
        <v>0</v>
      </c>
      <c r="Y87" s="101" t="n">
        <v>0</v>
      </c>
      <c r="Z87" s="101">
        <f>C87</f>
        <v/>
      </c>
    </row>
    <row r="88" ht="12.75" customHeight="1" s="330">
      <c r="A88" s="436" t="n"/>
      <c r="B88" s="436" t="n"/>
      <c r="C88" s="436" t="n"/>
      <c r="D88" s="436" t="n"/>
      <c r="E88" s="436" t="n"/>
      <c r="F88" s="436" t="n"/>
      <c r="G88" s="436" t="n"/>
      <c r="H88" s="436" t="n"/>
      <c r="I88" s="436" t="n"/>
      <c r="J88" s="436" t="n"/>
      <c r="K88" s="436" t="n"/>
      <c r="L88" s="436" t="n"/>
      <c r="M88" s="436" t="n"/>
      <c r="N88" s="436" t="n"/>
    </row>
    <row r="89" ht="12.75" customHeight="1" s="330">
      <c r="A89" s="436" t="n"/>
      <c r="B89" s="436" t="n"/>
      <c r="C89" s="436" t="n"/>
      <c r="D89" s="436" t="n"/>
      <c r="E89" s="436" t="n"/>
      <c r="F89" s="436" t="n"/>
      <c r="G89" s="436" t="n"/>
      <c r="H89" s="436" t="n"/>
      <c r="I89" s="436" t="n"/>
      <c r="J89" s="436" t="n"/>
      <c r="K89" s="436" t="n"/>
      <c r="L89" s="436" t="n"/>
      <c r="M89" s="436" t="n"/>
      <c r="N89" s="436" t="n"/>
    </row>
    <row r="90" ht="12.75" customHeight="1" s="330" thickBot="1">
      <c r="K90" s="436" t="n"/>
    </row>
    <row r="91" ht="25" customHeight="1" s="330" thickBot="1">
      <c r="A91" s="548" t="inlineStr">
        <is>
          <t>Phase 4 Maturity Score</t>
        </is>
      </c>
      <c r="B91" s="546" t="n"/>
      <c r="C91" s="546" t="n"/>
      <c r="D91" s="546" t="n"/>
      <c r="E91" s="546" t="n"/>
      <c r="F91" s="546" t="n"/>
      <c r="G91" s="546" t="n"/>
      <c r="H91" s="546" t="n"/>
      <c r="I91" s="546" t="n"/>
      <c r="J91" s="547" t="n"/>
      <c r="K91" s="436" t="n"/>
      <c r="L91" s="548" t="inlineStr">
        <is>
          <t>Phase 4 Maturity Score</t>
        </is>
      </c>
      <c r="M91" s="546" t="n"/>
      <c r="N91" s="546" t="n"/>
      <c r="O91" s="546" t="n"/>
      <c r="P91" s="546" t="n"/>
      <c r="Q91" s="546" t="n"/>
      <c r="R91" s="547" t="n"/>
      <c r="T91" s="549" t="inlineStr">
        <is>
          <t>Phase 4 Maturity Score</t>
        </is>
      </c>
      <c r="U91" s="546" t="n"/>
      <c r="V91" s="546" t="n"/>
      <c r="W91" s="546" t="n"/>
      <c r="X91" s="546" t="n"/>
      <c r="Y91" s="546" t="n"/>
      <c r="Z91" s="547" t="n"/>
    </row>
    <row r="92" ht="12" customHeight="1" s="330">
      <c r="A92" s="2" t="n"/>
      <c r="B92" s="2" t="n"/>
      <c r="C92" s="2" t="n"/>
      <c r="D92" s="550" t="inlineStr">
        <is>
          <t>Maturity</t>
        </is>
      </c>
      <c r="E92" s="551" t="n"/>
      <c r="F92" s="552" t="n"/>
      <c r="G92" s="436" t="n"/>
      <c r="H92" s="436" t="n"/>
      <c r="I92" s="436" t="n"/>
      <c r="J92" s="436" t="n"/>
      <c r="K92" s="436" t="n"/>
      <c r="L92" s="436" t="n"/>
      <c r="M92" s="436" t="n"/>
      <c r="N92" s="436" t="n"/>
    </row>
    <row r="93" ht="25" customHeight="1" s="330">
      <c r="A93" s="7" t="inlineStr">
        <is>
          <t>Business Functions</t>
        </is>
      </c>
      <c r="B93" s="7" t="inlineStr">
        <is>
          <t>Security Practices</t>
        </is>
      </c>
      <c r="C93" s="7" t="inlineStr">
        <is>
          <t>Current</t>
        </is>
      </c>
      <c r="D93" s="128" t="n">
        <v>1</v>
      </c>
      <c r="E93" s="128" t="n">
        <v>2</v>
      </c>
      <c r="F93" s="128" t="n">
        <v>3</v>
      </c>
      <c r="G93" s="8" t="inlineStr">
        <is>
          <t>Translated Value</t>
        </is>
      </c>
      <c r="H93" s="436" t="n"/>
      <c r="I93" s="7" t="inlineStr">
        <is>
          <t>Business Functions</t>
        </is>
      </c>
      <c r="J93" s="7" t="inlineStr">
        <is>
          <t>Current</t>
        </is>
      </c>
      <c r="K93" s="436" t="n"/>
      <c r="L93" s="436" t="n"/>
      <c r="M93" s="436" t="n"/>
      <c r="N93" s="436" t="n"/>
      <c r="V93">
        <f>T94</f>
        <v/>
      </c>
      <c r="W93">
        <f>T97</f>
        <v/>
      </c>
      <c r="X93">
        <f>T100</f>
        <v/>
      </c>
      <c r="Y93">
        <f>T103</f>
        <v/>
      </c>
      <c r="Z93">
        <f>T106</f>
        <v/>
      </c>
    </row>
    <row r="94" ht="25" customHeight="1" s="330">
      <c r="A94" s="66">
        <f>Interview!$B$16</f>
        <v/>
      </c>
      <c r="B94" s="70">
        <f>Interview!$D$17</f>
        <v/>
      </c>
      <c r="C94" s="101">
        <f>Roadmap!Y18</f>
        <v/>
      </c>
      <c r="D94" s="101">
        <f>Roadmap!X18</f>
        <v/>
      </c>
      <c r="E94" s="101">
        <f>Roadmap!X19</f>
        <v/>
      </c>
      <c r="F94" s="101">
        <f>Roadmap!X20</f>
        <v/>
      </c>
      <c r="G94" s="6">
        <f>(((((IF((C94="0+"),0.5,0)+IF((C94=1),1,0))+IF((C94="1+"),1.5,0))+IF((C94=2),2,0))+IF((C94="2+"),2.5,0))+IF((C94=3),3,0))+IF((C94="3+"),3.5,0)</f>
        <v/>
      </c>
      <c r="H94" s="3" t="n"/>
      <c r="I94" s="66">
        <f>A94</f>
        <v/>
      </c>
      <c r="J94" s="101">
        <f>AVERAGE(C94:C96)</f>
        <v/>
      </c>
      <c r="K94" s="436" t="n"/>
      <c r="L94" s="436" t="n"/>
      <c r="M94" s="436" t="n"/>
      <c r="N94" s="436" t="n"/>
      <c r="T94" s="66">
        <f>Interview!$B$16</f>
        <v/>
      </c>
      <c r="U94" s="70">
        <f>Interview!$D$17</f>
        <v/>
      </c>
      <c r="V94" s="101">
        <f>C94</f>
        <v/>
      </c>
      <c r="W94" s="101" t="n">
        <v>0</v>
      </c>
      <c r="X94" s="101" t="n">
        <v>0</v>
      </c>
      <c r="Y94" s="101" t="n">
        <v>0</v>
      </c>
      <c r="Z94" s="101" t="n">
        <v>0</v>
      </c>
    </row>
    <row r="95" ht="25" customHeight="1" s="330">
      <c r="A95" s="66">
        <f>Interview!$B$16</f>
        <v/>
      </c>
      <c r="B95" s="70">
        <f>Interview!$B$31</f>
        <v/>
      </c>
      <c r="C95" s="101">
        <f>Roadmap!Y27</f>
        <v/>
      </c>
      <c r="D95" s="101">
        <f>Roadmap!X27</f>
        <v/>
      </c>
      <c r="E95" s="101">
        <f>Roadmap!X28</f>
        <v/>
      </c>
      <c r="F95" s="101">
        <f>Roadmap!X29</f>
        <v/>
      </c>
      <c r="G95" s="6">
        <f>(((((IF((C95="0+"),0.5,0)+IF((C95=1),1,0))+IF((C95="1+"),1.5,0))+IF((C95=2),2,0))+IF((C95="2+"),2.5,0))+IF((C95=3),3,0))+IF((C95="3+"),3.5,0)</f>
        <v/>
      </c>
      <c r="H95" s="3" t="n"/>
      <c r="I95" s="71">
        <f>A97</f>
        <v/>
      </c>
      <c r="J95" s="101">
        <f>AVERAGE(C97:C99)</f>
        <v/>
      </c>
      <c r="K95" s="436" t="n"/>
      <c r="L95" s="436" t="n"/>
      <c r="M95" s="436" t="n"/>
      <c r="N95" s="436" t="n"/>
      <c r="T95" s="66">
        <f>Interview!$B$16</f>
        <v/>
      </c>
      <c r="U95" s="70">
        <f>Interview!$B$31</f>
        <v/>
      </c>
      <c r="V95" s="101">
        <f>C95</f>
        <v/>
      </c>
      <c r="W95" s="101" t="n">
        <v>0</v>
      </c>
      <c r="X95" s="101" t="n">
        <v>0</v>
      </c>
      <c r="Y95" s="101" t="n">
        <v>0</v>
      </c>
      <c r="Z95" s="101" t="n">
        <v>0</v>
      </c>
    </row>
    <row r="96" ht="25" customHeight="1" s="330">
      <c r="A96" s="66">
        <f>Interview!$B$16</f>
        <v/>
      </c>
      <c r="B96" s="70">
        <f>Interview!$B$45</f>
        <v/>
      </c>
      <c r="C96" s="101">
        <f>Roadmap!Y36</f>
        <v/>
      </c>
      <c r="D96" s="101">
        <f>Roadmap!X36</f>
        <v/>
      </c>
      <c r="E96" s="101">
        <f>Roadmap!X37</f>
        <v/>
      </c>
      <c r="F96" s="101">
        <f>Roadmap!X38</f>
        <v/>
      </c>
      <c r="G96" s="6">
        <f>(((((IF((C96="0+"),0.5,0)+IF((C96=1),1,0))+IF((C96="1+"),1.5,0))+IF((C96=2),2,0))+IF((C96="2+"),2.5,0))+IF((C96=3),3,0))+IF((C96="3+"),3.5,0)</f>
        <v/>
      </c>
      <c r="H96" s="3" t="n"/>
      <c r="I96" s="310">
        <f>A100</f>
        <v/>
      </c>
      <c r="J96" s="101">
        <f>AVERAGE(C100:C102)</f>
        <v/>
      </c>
      <c r="K96" s="436" t="n"/>
      <c r="L96" s="436" t="n"/>
      <c r="M96" s="436" t="n"/>
      <c r="N96" s="436" t="n"/>
      <c r="T96" s="66">
        <f>Interview!$B$16</f>
        <v/>
      </c>
      <c r="U96" s="70">
        <f>Interview!$B$45</f>
        <v/>
      </c>
      <c r="V96" s="101">
        <f>C96</f>
        <v/>
      </c>
      <c r="W96" s="101" t="n">
        <v>0</v>
      </c>
      <c r="X96" s="101" t="n">
        <v>0</v>
      </c>
      <c r="Y96" s="101" t="n">
        <v>0</v>
      </c>
      <c r="Z96" s="101" t="n">
        <v>0</v>
      </c>
    </row>
    <row r="97" ht="25" customHeight="1" s="330">
      <c r="A97" s="71">
        <f>Interview!$B$59</f>
        <v/>
      </c>
      <c r="B97" s="75">
        <f>Interview!$B$60</f>
        <v/>
      </c>
      <c r="C97" s="101">
        <f>Roadmap!Y46</f>
        <v/>
      </c>
      <c r="D97" s="101">
        <f>Roadmap!X46</f>
        <v/>
      </c>
      <c r="E97" s="101">
        <f>Roadmap!X47</f>
        <v/>
      </c>
      <c r="F97" s="101">
        <f>Roadmap!X48</f>
        <v/>
      </c>
      <c r="G97" s="6">
        <f>(((((IF((C97="0+"),0.5,0)+IF((C97=1),1,0))+IF((C97="1+"),1.5,0))+IF((C97=2),2,0))+IF((C97="2+"),2.5,0))+IF((C97=3),3,0))+IF((C97="3+"),3.5,0)</f>
        <v/>
      </c>
      <c r="H97" s="3" t="n"/>
      <c r="I97" s="76">
        <f>A103</f>
        <v/>
      </c>
      <c r="J97" s="101">
        <f>AVERAGE(C103:C105)</f>
        <v/>
      </c>
      <c r="K97" s="436" t="n"/>
      <c r="L97" s="436" t="n"/>
      <c r="M97" s="436" t="n"/>
      <c r="N97" s="436" t="n"/>
      <c r="T97" s="71">
        <f>Interview!$B$59</f>
        <v/>
      </c>
      <c r="U97" s="75">
        <f>Interview!$B$60</f>
        <v/>
      </c>
      <c r="V97" s="101" t="n">
        <v>0</v>
      </c>
      <c r="W97" s="101">
        <f>C97</f>
        <v/>
      </c>
      <c r="X97" s="101" t="n">
        <v>0</v>
      </c>
      <c r="Y97" s="101" t="n">
        <v>0</v>
      </c>
      <c r="Z97" s="101" t="n">
        <v>0</v>
      </c>
    </row>
    <row r="98" ht="25" customHeight="1" s="330">
      <c r="A98" s="71">
        <f>Interview!$B$59</f>
        <v/>
      </c>
      <c r="B98" s="75">
        <f>Interview!$B$74</f>
        <v/>
      </c>
      <c r="C98" s="101">
        <f>Roadmap!Y55</f>
        <v/>
      </c>
      <c r="D98" s="101">
        <f>Roadmap!X55</f>
        <v/>
      </c>
      <c r="E98" s="101">
        <f>Roadmap!X56</f>
        <v/>
      </c>
      <c r="F98" s="101">
        <f>Roadmap!X57</f>
        <v/>
      </c>
      <c r="G98" s="6">
        <f>(((((IF((C98="0+"),0.5,0)+IF((C98=1),1,0))+IF((C98="1+"),1.5,0))+IF((C98=2),2,0))+IF((C98="2+"),2.5,0))+IF((C98=3),3,0))+IF((C98="3+"),3.5,0)</f>
        <v/>
      </c>
      <c r="H98" s="3" t="n"/>
      <c r="I98" s="81">
        <f>A106</f>
        <v/>
      </c>
      <c r="J98" s="101">
        <f>AVERAGE(C106:C108)</f>
        <v/>
      </c>
      <c r="K98" s="436" t="n"/>
      <c r="L98" s="436" t="n"/>
      <c r="M98" s="436" t="n"/>
      <c r="N98" s="436" t="n"/>
      <c r="T98" s="71">
        <f>Interview!$B$59</f>
        <v/>
      </c>
      <c r="U98" s="75">
        <f>Interview!$B$74</f>
        <v/>
      </c>
      <c r="V98" s="101" t="n">
        <v>0</v>
      </c>
      <c r="W98" s="101">
        <f>C98</f>
        <v/>
      </c>
      <c r="X98" s="101" t="n">
        <v>0</v>
      </c>
      <c r="Y98" s="101" t="n">
        <v>0</v>
      </c>
      <c r="Z98" s="101" t="n">
        <v>0</v>
      </c>
    </row>
    <row r="99" ht="25" customHeight="1" s="330">
      <c r="A99" s="71">
        <f>Interview!$B$59</f>
        <v/>
      </c>
      <c r="B99" s="75">
        <f>Interview!$B$88</f>
        <v/>
      </c>
      <c r="C99" s="101">
        <f>Roadmap!Y64</f>
        <v/>
      </c>
      <c r="D99" s="101">
        <f>Roadmap!X64</f>
        <v/>
      </c>
      <c r="E99" s="101">
        <f>Roadmap!X65</f>
        <v/>
      </c>
      <c r="F99" s="101">
        <f>Roadmap!X66</f>
        <v/>
      </c>
      <c r="G99" s="6">
        <f>(((((IF((C99="0+"),0.5,0)+IF((C99=1),1,0))+IF((C99="1+"),1.5,0))+IF((C99=2),2,0))+IF((C99="2+"),2.5,0))+IF((C99=3),3,0))+IF((C99="3+"),3.5,0)</f>
        <v/>
      </c>
      <c r="H99" s="3" t="n"/>
      <c r="I99" s="436" t="n"/>
      <c r="J99" s="436" t="n"/>
      <c r="K99" s="436" t="n"/>
      <c r="L99" s="436" t="n"/>
      <c r="M99" s="436" t="n"/>
      <c r="N99" s="436" t="n"/>
      <c r="T99" s="71">
        <f>Interview!$B$59</f>
        <v/>
      </c>
      <c r="U99" s="75">
        <f>Interview!$B$88</f>
        <v/>
      </c>
      <c r="V99" s="101" t="n">
        <v>0</v>
      </c>
      <c r="W99" s="101">
        <f>C99</f>
        <v/>
      </c>
      <c r="X99" s="101" t="n">
        <v>0</v>
      </c>
      <c r="Y99" s="101" t="n">
        <v>0</v>
      </c>
      <c r="Z99" s="101" t="n">
        <v>0</v>
      </c>
    </row>
    <row r="100" ht="25" customHeight="1" s="330">
      <c r="A100" s="310">
        <f>Interview!$B$102</f>
        <v/>
      </c>
      <c r="B100" s="311">
        <f>Interview!$B$103</f>
        <v/>
      </c>
      <c r="C100" s="101">
        <f>Roadmap!Y74</f>
        <v/>
      </c>
      <c r="D100" s="101">
        <f>Roadmap!X74</f>
        <v/>
      </c>
      <c r="E100" s="101">
        <f>Roadmap!X75</f>
        <v/>
      </c>
      <c r="F100" s="101">
        <f>Roadmap!X76</f>
        <v/>
      </c>
      <c r="G100" s="6" t="n"/>
      <c r="H100" s="3" t="n"/>
      <c r="I100" s="436" t="n"/>
      <c r="J100" s="436" t="n"/>
      <c r="K100" s="436" t="n"/>
      <c r="L100" s="436" t="n"/>
      <c r="M100" s="436" t="n"/>
      <c r="N100" s="436" t="n"/>
      <c r="T100" s="310">
        <f>Interview!$B$102</f>
        <v/>
      </c>
      <c r="U100" s="311">
        <f>Interview!$B$103</f>
        <v/>
      </c>
      <c r="V100" s="101" t="n">
        <v>0</v>
      </c>
      <c r="W100" s="101" t="n">
        <v>0</v>
      </c>
      <c r="X100" s="101">
        <f>C100</f>
        <v/>
      </c>
      <c r="Y100" s="101" t="n">
        <v>0</v>
      </c>
      <c r="Z100" s="101" t="n">
        <v>0</v>
      </c>
    </row>
    <row r="101" ht="25" customHeight="1" s="330">
      <c r="A101" s="310">
        <f>Interview!$B$102</f>
        <v/>
      </c>
      <c r="B101" s="311">
        <f>Interview!$B$117</f>
        <v/>
      </c>
      <c r="C101" s="101">
        <f>Roadmap!Y83</f>
        <v/>
      </c>
      <c r="D101" s="101">
        <f>Roadmap!X83</f>
        <v/>
      </c>
      <c r="E101" s="101">
        <f>Roadmap!X84</f>
        <v/>
      </c>
      <c r="F101" s="101">
        <f>Roadmap!X85</f>
        <v/>
      </c>
      <c r="G101" s="6" t="n"/>
      <c r="H101" s="3" t="n"/>
      <c r="I101" s="436" t="n"/>
      <c r="J101" s="436" t="n"/>
      <c r="K101" s="436" t="n"/>
      <c r="L101" s="436" t="n"/>
      <c r="M101" s="436" t="n"/>
      <c r="N101" s="436" t="n"/>
      <c r="T101" s="310">
        <f>Interview!$B$102</f>
        <v/>
      </c>
      <c r="U101" s="311">
        <f>Interview!$B$117</f>
        <v/>
      </c>
      <c r="V101" s="101" t="n">
        <v>0</v>
      </c>
      <c r="W101" s="101" t="n">
        <v>0</v>
      </c>
      <c r="X101" s="101">
        <f>C101</f>
        <v/>
      </c>
      <c r="Y101" s="101" t="n">
        <v>0</v>
      </c>
      <c r="Z101" s="101" t="n">
        <v>0</v>
      </c>
    </row>
    <row r="102" ht="25" customHeight="1" s="330">
      <c r="A102" s="310">
        <f>Interview!$B$102</f>
        <v/>
      </c>
      <c r="B102" s="311">
        <f>Interview!$B$131</f>
        <v/>
      </c>
      <c r="C102" s="101">
        <f>Roadmap!Y92</f>
        <v/>
      </c>
      <c r="D102" s="101">
        <f>Roadmap!X92</f>
        <v/>
      </c>
      <c r="E102" s="101">
        <f>Roadmap!X93</f>
        <v/>
      </c>
      <c r="F102" s="101">
        <f>Roadmap!X94</f>
        <v/>
      </c>
      <c r="G102" s="6" t="n"/>
      <c r="H102" s="3" t="n"/>
      <c r="I102" s="436" t="n"/>
      <c r="J102" s="436" t="n"/>
      <c r="K102" s="436" t="n"/>
      <c r="L102" s="436" t="n"/>
      <c r="M102" s="436" t="n"/>
      <c r="N102" s="436" t="n"/>
      <c r="T102" s="310">
        <f>Interview!$B$102</f>
        <v/>
      </c>
      <c r="U102" s="311">
        <f>Interview!$B$131</f>
        <v/>
      </c>
      <c r="V102" s="101" t="n">
        <v>0</v>
      </c>
      <c r="W102" s="101" t="n">
        <v>0</v>
      </c>
      <c r="X102" s="101">
        <f>C102</f>
        <v/>
      </c>
      <c r="Y102" s="101" t="n">
        <v>0</v>
      </c>
      <c r="Z102" s="101" t="n">
        <v>0</v>
      </c>
    </row>
    <row r="103" ht="25" customHeight="1" s="330">
      <c r="A103" s="76">
        <f>Interview!$B$145</f>
        <v/>
      </c>
      <c r="B103" s="80">
        <f>Interview!$B$146</f>
        <v/>
      </c>
      <c r="C103" s="101">
        <f>Roadmap!Y102</f>
        <v/>
      </c>
      <c r="D103" s="101">
        <f>Roadmap!X102</f>
        <v/>
      </c>
      <c r="E103" s="101">
        <f>Roadmap!X103</f>
        <v/>
      </c>
      <c r="F103" s="101">
        <f>Roadmap!X104</f>
        <v/>
      </c>
      <c r="G103" s="6">
        <f>(((((IF((C103="0+"),0.5,0)+IF((C103=1),1,0))+IF((C103="1+"),1.5,0))+IF((C103=2),2,0))+IF((C103="2+"),2.5,0))+IF((C103=3),3,0))+IF((C103="3+"),3.5,0)</f>
        <v/>
      </c>
      <c r="H103" s="3" t="n"/>
      <c r="I103" s="436" t="n"/>
      <c r="J103" s="436" t="n"/>
      <c r="K103" s="436" t="n"/>
      <c r="L103" s="436" t="n"/>
      <c r="M103" s="436" t="n"/>
      <c r="N103" s="436" t="n"/>
      <c r="T103" s="76">
        <f>Interview!$B$145</f>
        <v/>
      </c>
      <c r="U103" s="80">
        <f>Interview!$B$146</f>
        <v/>
      </c>
      <c r="V103" s="101" t="n">
        <v>0</v>
      </c>
      <c r="W103" s="101" t="n">
        <v>0</v>
      </c>
      <c r="X103" s="101" t="n">
        <v>0</v>
      </c>
      <c r="Y103" s="101">
        <f>C103</f>
        <v/>
      </c>
      <c r="Z103" s="101" t="n">
        <v>0</v>
      </c>
    </row>
    <row r="104" ht="25" customHeight="1" s="330">
      <c r="A104" s="76">
        <f>Interview!$B$145</f>
        <v/>
      </c>
      <c r="B104" s="80">
        <f>Interview!$B$160</f>
        <v/>
      </c>
      <c r="C104" s="101">
        <f>Roadmap!Y111</f>
        <v/>
      </c>
      <c r="D104" s="101">
        <f>Roadmap!X111</f>
        <v/>
      </c>
      <c r="E104" s="101">
        <f>Roadmap!X112</f>
        <v/>
      </c>
      <c r="F104" s="101">
        <f>Roadmap!X113</f>
        <v/>
      </c>
      <c r="G104" s="6">
        <f>(((((IF((C104="0+"),0.5,0)+IF((C104=1),1,0))+IF((C104="1+"),1.5,0))+IF((C104=2),2,0))+IF((C104="2+"),2.5,0))+IF((C104=3),3,0))+IF((C104="3+"),3.5,0)</f>
        <v/>
      </c>
      <c r="H104" s="3" t="n"/>
      <c r="I104" s="436" t="n"/>
      <c r="J104" s="436" t="n"/>
      <c r="K104" s="436" t="n"/>
      <c r="L104" s="436" t="n"/>
      <c r="M104" s="436" t="n"/>
      <c r="N104" s="436" t="n"/>
      <c r="T104" s="76">
        <f>Interview!$B$145</f>
        <v/>
      </c>
      <c r="U104" s="80">
        <f>Interview!$B$160</f>
        <v/>
      </c>
      <c r="V104" s="101" t="n">
        <v>0</v>
      </c>
      <c r="W104" s="101" t="n">
        <v>0</v>
      </c>
      <c r="X104" s="101" t="n">
        <v>0</v>
      </c>
      <c r="Y104" s="101">
        <f>C104</f>
        <v/>
      </c>
      <c r="Z104" s="101" t="n">
        <v>0</v>
      </c>
    </row>
    <row r="105" ht="25" customHeight="1" s="330">
      <c r="A105" s="76">
        <f>Interview!$B$145</f>
        <v/>
      </c>
      <c r="B105" s="80">
        <f>Interview!$B$174</f>
        <v/>
      </c>
      <c r="C105" s="101">
        <f>Roadmap!Y120</f>
        <v/>
      </c>
      <c r="D105" s="101">
        <f>Roadmap!X120</f>
        <v/>
      </c>
      <c r="E105" s="101">
        <f>Roadmap!X121</f>
        <v/>
      </c>
      <c r="F105" s="101">
        <f>Roadmap!X122</f>
        <v/>
      </c>
      <c r="G105" s="6">
        <f>(((((IF((C105="0+"),0.5,0)+IF((C105=1),1,0))+IF((C105="1+"),1.5,0))+IF((C105=2),2,0))+IF((C105="2+"),2.5,0))+IF((C105=3),3,0))+IF((C105="3+"),3.5,0)</f>
        <v/>
      </c>
      <c r="H105" s="3" t="n"/>
      <c r="I105" s="436" t="n"/>
      <c r="J105" s="436" t="n"/>
      <c r="K105" s="436" t="n"/>
      <c r="L105" s="436" t="n"/>
      <c r="M105" s="436" t="n"/>
      <c r="N105" s="436" t="n"/>
      <c r="T105" s="76">
        <f>Interview!$B$145</f>
        <v/>
      </c>
      <c r="U105" s="80">
        <f>Interview!$B$174</f>
        <v/>
      </c>
      <c r="V105" s="101" t="n">
        <v>0</v>
      </c>
      <c r="W105" s="101" t="n">
        <v>0</v>
      </c>
      <c r="X105" s="101" t="n">
        <v>0</v>
      </c>
      <c r="Y105" s="101">
        <f>C105</f>
        <v/>
      </c>
      <c r="Z105" s="101" t="n">
        <v>0</v>
      </c>
    </row>
    <row r="106" ht="25" customHeight="1" s="330">
      <c r="A106" s="81">
        <f>Interview!$B$188</f>
        <v/>
      </c>
      <c r="B106" s="85">
        <f>Interview!$B$189</f>
        <v/>
      </c>
      <c r="C106" s="101">
        <f>Roadmap!Y130</f>
        <v/>
      </c>
      <c r="D106" s="101">
        <f>Roadmap!X130</f>
        <v/>
      </c>
      <c r="E106" s="101">
        <f>Roadmap!X131</f>
        <v/>
      </c>
      <c r="F106" s="101">
        <f>Roadmap!X132</f>
        <v/>
      </c>
      <c r="G106" s="6">
        <f>(((((IF((C106="0+"),0.5,0)+IF((C106=1),1,0))+IF((C106="1+"),1.5,0))+IF((C106=2),2,0))+IF((C106="2+"),2.5,0))+IF((C106=3),3,0))+IF((C106="3+"),3.5,0)</f>
        <v/>
      </c>
      <c r="H106" s="3" t="n"/>
      <c r="I106" s="436" t="n"/>
      <c r="J106" s="436" t="n"/>
      <c r="K106" s="436" t="n"/>
      <c r="L106" s="436" t="n"/>
      <c r="M106" s="436" t="n"/>
      <c r="N106" s="436" t="n"/>
      <c r="T106" s="81">
        <f>Interview!$B$188</f>
        <v/>
      </c>
      <c r="U106" s="85">
        <f>Interview!$B$189</f>
        <v/>
      </c>
      <c r="V106" s="101" t="n">
        <v>0</v>
      </c>
      <c r="W106" s="101" t="n">
        <v>0</v>
      </c>
      <c r="X106" s="101" t="n">
        <v>0</v>
      </c>
      <c r="Y106" s="101" t="n">
        <v>0</v>
      </c>
      <c r="Z106" s="101">
        <f>C106</f>
        <v/>
      </c>
    </row>
    <row r="107" ht="25" customHeight="1" s="330">
      <c r="A107" s="81">
        <f>Interview!$B$188</f>
        <v/>
      </c>
      <c r="B107" s="85">
        <f>Interview!$B$203</f>
        <v/>
      </c>
      <c r="C107" s="101">
        <f>Roadmap!Y139</f>
        <v/>
      </c>
      <c r="D107" s="101">
        <f>Roadmap!X139</f>
        <v/>
      </c>
      <c r="E107" s="101">
        <f>Roadmap!X140</f>
        <v/>
      </c>
      <c r="F107" s="101">
        <f>Roadmap!X141</f>
        <v/>
      </c>
      <c r="G107" s="6">
        <f>(((((IF((C107="0+"),0.5,0)+IF((C107=1),1,0))+IF((C107="1+"),1.5,0))+IF((C107=2),2,0))+IF((C107="2+"),2.5,0))+IF((C107=3),3,0))+IF((C107="3+"),3.5,0)</f>
        <v/>
      </c>
      <c r="H107" s="3" t="n"/>
      <c r="I107" s="436" t="n"/>
      <c r="J107" s="436" t="n"/>
      <c r="K107" s="436" t="n"/>
      <c r="L107" s="436" t="n"/>
      <c r="M107" s="436" t="n"/>
      <c r="N107" s="436" t="n"/>
      <c r="T107" s="81">
        <f>Interview!$B$188</f>
        <v/>
      </c>
      <c r="U107" s="85">
        <f>Interview!$B$203</f>
        <v/>
      </c>
      <c r="V107" s="101" t="n">
        <v>0</v>
      </c>
      <c r="W107" s="101" t="n">
        <v>0</v>
      </c>
      <c r="X107" s="101" t="n">
        <v>0</v>
      </c>
      <c r="Y107" s="101" t="n">
        <v>0</v>
      </c>
      <c r="Z107" s="101">
        <f>C107</f>
        <v/>
      </c>
    </row>
    <row r="108" ht="25" customHeight="1" s="330">
      <c r="A108" s="81">
        <f>Interview!$B$188</f>
        <v/>
      </c>
      <c r="B108" s="85">
        <f>Interview!$B$217</f>
        <v/>
      </c>
      <c r="C108" s="101">
        <f>Roadmap!Y148</f>
        <v/>
      </c>
      <c r="D108" s="101">
        <f>Roadmap!X148</f>
        <v/>
      </c>
      <c r="E108" s="101">
        <f>Roadmap!X149</f>
        <v/>
      </c>
      <c r="F108" s="101">
        <f>Roadmap!X150</f>
        <v/>
      </c>
      <c r="G108" s="6">
        <f>(((((IF((C108="0+"),0.5,0)+IF((C108=1),1,0))+IF((C108="1+"),1.5,0))+IF((C108=2),2,0))+IF((C108="2+"),2.5,0))+IF((C108=3),3,0))+IF((C108="3+"),3.5,0)</f>
        <v/>
      </c>
      <c r="H108" s="3" t="n"/>
      <c r="I108" s="436" t="n"/>
      <c r="J108" s="436" t="n"/>
      <c r="K108" s="436" t="n"/>
      <c r="L108" s="436" t="n"/>
      <c r="M108" s="436" t="n"/>
      <c r="N108" s="436" t="n"/>
      <c r="T108" s="81">
        <f>Interview!$B$188</f>
        <v/>
      </c>
      <c r="U108" s="85">
        <f>Interview!$B$217</f>
        <v/>
      </c>
      <c r="V108" s="101" t="n">
        <v>0</v>
      </c>
      <c r="W108" s="101" t="n">
        <v>0</v>
      </c>
      <c r="X108" s="101" t="n">
        <v>0</v>
      </c>
      <c r="Y108" s="101" t="n">
        <v>0</v>
      </c>
      <c r="Z108" s="101">
        <f>C108</f>
        <v/>
      </c>
    </row>
    <row r="109" ht="12.75" customHeight="1" s="330">
      <c r="A109" s="436" t="n"/>
      <c r="B109" s="436" t="n"/>
      <c r="C109" s="436" t="n"/>
      <c r="D109" s="436" t="n"/>
      <c r="E109" s="436" t="n"/>
      <c r="F109" s="436" t="n"/>
      <c r="G109" s="436" t="n"/>
      <c r="H109" s="436" t="n"/>
      <c r="I109" s="436" t="n"/>
      <c r="J109" s="436" t="n"/>
      <c r="K109" s="436" t="n"/>
      <c r="L109" s="436" t="n"/>
      <c r="M109" s="436" t="n"/>
      <c r="N109" s="436" t="n"/>
    </row>
    <row r="110" ht="12.75" customHeight="1" s="330">
      <c r="A110" s="436" t="n"/>
      <c r="B110" s="436" t="n"/>
      <c r="C110" s="436" t="n"/>
      <c r="D110" s="436" t="n"/>
      <c r="E110" s="436" t="n"/>
      <c r="F110" s="436" t="n"/>
      <c r="G110" s="436" t="n"/>
      <c r="H110" s="436" t="n"/>
      <c r="I110" s="436" t="n"/>
      <c r="J110" s="436" t="n"/>
      <c r="K110" s="436" t="n"/>
      <c r="L110" s="436" t="n"/>
      <c r="M110" s="436" t="n"/>
      <c r="N110" s="436" t="n"/>
    </row>
    <row r="111" ht="12.75" customHeight="1" s="330">
      <c r="A111" s="436" t="n"/>
      <c r="B111" s="436" t="n"/>
      <c r="C111" s="436" t="n"/>
      <c r="D111" s="436" t="n"/>
      <c r="E111" s="436" t="n"/>
      <c r="F111" s="436" t="n"/>
      <c r="G111" s="436" t="n"/>
      <c r="H111" s="436" t="n"/>
      <c r="I111" s="436" t="n"/>
      <c r="J111" s="436" t="n"/>
      <c r="K111" s="436" t="n"/>
      <c r="L111" s="436" t="n"/>
      <c r="M111" s="436" t="n"/>
      <c r="N111" s="436" t="n"/>
    </row>
    <row r="112" ht="12.75" customHeight="1" s="330">
      <c r="A112" s="436" t="n"/>
      <c r="B112" s="436" t="n"/>
      <c r="C112" s="436" t="n"/>
      <c r="D112" s="436" t="n"/>
      <c r="E112" s="436" t="n"/>
      <c r="F112" s="436" t="n"/>
      <c r="G112" s="436" t="n"/>
      <c r="H112" s="436" t="n"/>
      <c r="I112" s="436" t="n"/>
      <c r="J112" s="436" t="n"/>
      <c r="K112" s="436" t="n"/>
      <c r="L112" s="436" t="n"/>
      <c r="M112" s="436" t="n"/>
      <c r="N112" s="436" t="n"/>
    </row>
    <row r="113" ht="12.75" customHeight="1" s="330">
      <c r="A113" s="436" t="n"/>
      <c r="B113" s="436" t="n"/>
      <c r="C113" s="436" t="n"/>
      <c r="D113" s="436" t="n"/>
      <c r="E113" s="436" t="n"/>
      <c r="F113" s="436" t="n"/>
      <c r="G113" s="436" t="n"/>
      <c r="H113" s="436" t="n"/>
      <c r="I113" s="436" t="n"/>
      <c r="J113" s="436" t="n"/>
      <c r="K113" s="436" t="n"/>
      <c r="L113" s="436" t="n"/>
      <c r="M113" s="436" t="n"/>
      <c r="N113" s="436" t="n"/>
    </row>
    <row r="114" ht="12.75" customHeight="1" s="330">
      <c r="A114" s="436" t="n"/>
      <c r="B114" s="436" t="n"/>
      <c r="C114" s="436" t="n"/>
      <c r="D114" s="436" t="n"/>
      <c r="E114" s="436" t="n"/>
      <c r="F114" s="436" t="n"/>
      <c r="G114" s="436" t="n"/>
      <c r="H114" s="436" t="n"/>
      <c r="I114" s="436" t="n"/>
      <c r="J114" s="436" t="n"/>
      <c r="K114" s="436" t="n"/>
      <c r="L114" s="436" t="n"/>
      <c r="M114" s="436" t="n"/>
      <c r="N114" s="436" t="n"/>
    </row>
    <row r="115" ht="12.75" customHeight="1" s="330">
      <c r="A115" s="436" t="n"/>
      <c r="B115" s="436" t="n"/>
      <c r="C115" s="436" t="n"/>
      <c r="D115" s="436" t="n"/>
      <c r="E115" s="436" t="n"/>
      <c r="F115" s="436" t="n"/>
      <c r="G115" s="436" t="n"/>
      <c r="H115" s="436" t="n"/>
      <c r="I115" s="436" t="n"/>
      <c r="J115" s="436" t="n"/>
      <c r="K115" s="436" t="n"/>
      <c r="L115" s="436" t="n"/>
      <c r="M115" s="436" t="n"/>
      <c r="N115" s="436" t="n"/>
    </row>
    <row r="116" ht="12.75" customHeight="1" s="330">
      <c r="A116" s="436" t="n"/>
      <c r="B116" s="436" t="n"/>
      <c r="C116" s="436" t="n"/>
      <c r="D116" s="436" t="n"/>
      <c r="E116" s="436" t="n"/>
      <c r="F116" s="436" t="n"/>
      <c r="G116" s="436" t="n"/>
      <c r="H116" s="436" t="n"/>
      <c r="I116" s="436" t="n"/>
      <c r="J116" s="436" t="n"/>
      <c r="K116" s="436" t="n"/>
      <c r="L116" s="436" t="n"/>
      <c r="M116" s="436" t="n"/>
      <c r="N116" s="436" t="n"/>
    </row>
    <row r="117" ht="12.75" customHeight="1" s="330">
      <c r="A117" s="436" t="n"/>
      <c r="B117" s="436" t="n"/>
      <c r="C117" s="436" t="n"/>
      <c r="D117" s="436" t="n"/>
      <c r="E117" s="436" t="n"/>
      <c r="F117" s="436" t="n"/>
      <c r="G117" s="436" t="n"/>
      <c r="H117" s="436" t="n"/>
      <c r="I117" s="436" t="n"/>
      <c r="J117" s="436" t="n"/>
      <c r="K117" s="436" t="n"/>
      <c r="L117" s="436" t="n"/>
      <c r="M117" s="436" t="n"/>
      <c r="N117" s="436" t="n"/>
    </row>
    <row r="118" ht="12.75" customHeight="1" s="330">
      <c r="A118" s="436" t="n"/>
      <c r="B118" s="436" t="n"/>
      <c r="C118" s="436" t="n"/>
      <c r="D118" s="436" t="n"/>
      <c r="E118" s="436" t="n"/>
      <c r="F118" s="436" t="n"/>
      <c r="G118" s="436" t="n"/>
      <c r="H118" s="436" t="n"/>
      <c r="I118" s="436" t="n"/>
      <c r="J118" s="436" t="n"/>
      <c r="K118" s="436" t="n"/>
      <c r="L118" s="436" t="n"/>
      <c r="M118" s="436" t="n"/>
      <c r="N118" s="436" t="n"/>
    </row>
    <row r="119" ht="12.75" customHeight="1" s="330">
      <c r="A119" s="436" t="n"/>
      <c r="B119" s="436" t="n"/>
      <c r="C119" s="436" t="n"/>
      <c r="D119" s="436" t="n"/>
      <c r="E119" s="436" t="n"/>
      <c r="F119" s="436" t="n"/>
      <c r="G119" s="436" t="n"/>
      <c r="H119" s="436" t="n"/>
      <c r="I119" s="436" t="n"/>
      <c r="J119" s="436" t="n"/>
      <c r="K119" s="436" t="n"/>
      <c r="L119" s="436" t="n"/>
      <c r="M119" s="436" t="n"/>
      <c r="N119" s="436" t="n"/>
    </row>
    <row r="120" ht="12.75" customHeight="1" s="330">
      <c r="A120" s="436" t="n"/>
      <c r="B120" s="436" t="n"/>
      <c r="C120" s="436" t="n"/>
      <c r="D120" s="436" t="n"/>
      <c r="E120" s="436" t="n"/>
      <c r="F120" s="436" t="n"/>
      <c r="G120" s="436" t="n"/>
      <c r="H120" s="436" t="n"/>
      <c r="I120" s="436" t="n"/>
      <c r="J120" s="436" t="n"/>
      <c r="K120" s="436" t="n"/>
      <c r="L120" s="436" t="n"/>
      <c r="M120" s="436" t="n"/>
      <c r="N120" s="436" t="n"/>
    </row>
    <row r="121" ht="12.75" customHeight="1" s="330">
      <c r="A121" s="436" t="n"/>
      <c r="B121" s="436" t="n"/>
      <c r="C121" s="436" t="n"/>
      <c r="D121" s="436" t="n"/>
      <c r="E121" s="436" t="n"/>
      <c r="F121" s="436" t="n"/>
      <c r="G121" s="436" t="n"/>
      <c r="H121" s="436" t="n"/>
      <c r="I121" s="436" t="n"/>
      <c r="J121" s="436" t="n"/>
      <c r="K121" s="436" t="n"/>
      <c r="L121" s="436" t="n"/>
      <c r="M121" s="436" t="n"/>
      <c r="N121" s="436" t="n"/>
    </row>
    <row r="122" ht="12.75" customHeight="1" s="330">
      <c r="A122" s="436" t="n"/>
      <c r="B122" s="436" t="n"/>
      <c r="C122" s="436" t="n"/>
      <c r="D122" s="436" t="n"/>
      <c r="E122" s="436" t="n"/>
      <c r="F122" s="436" t="n"/>
      <c r="G122" s="436" t="n"/>
      <c r="H122" s="436" t="n"/>
      <c r="I122" s="436" t="n"/>
      <c r="J122" s="436" t="n"/>
      <c r="K122" s="436" t="n"/>
      <c r="L122" s="436" t="n"/>
      <c r="M122" s="436" t="n"/>
      <c r="N122" s="436" t="n"/>
    </row>
    <row r="123" ht="12.75" customHeight="1" s="330">
      <c r="A123" s="436" t="n"/>
      <c r="B123" s="436" t="n"/>
      <c r="C123" s="436" t="n"/>
      <c r="D123" s="436" t="n"/>
      <c r="E123" s="436" t="n"/>
      <c r="F123" s="436" t="n"/>
      <c r="G123" s="436" t="n"/>
      <c r="H123" s="436" t="n"/>
      <c r="I123" s="436" t="n"/>
      <c r="J123" s="436" t="n"/>
      <c r="K123" s="436" t="n"/>
      <c r="L123" s="436" t="n"/>
      <c r="M123" s="436" t="n"/>
      <c r="N123" s="436" t="n"/>
    </row>
    <row r="124" ht="12.75" customHeight="1" s="330">
      <c r="A124" s="436" t="n"/>
      <c r="B124" s="436" t="n"/>
      <c r="C124" s="436" t="n"/>
      <c r="D124" s="436" t="n"/>
      <c r="E124" s="436" t="n"/>
      <c r="F124" s="436" t="n"/>
      <c r="G124" s="436" t="n"/>
      <c r="H124" s="436" t="n"/>
      <c r="I124" s="436" t="n"/>
      <c r="J124" s="436" t="n"/>
      <c r="K124" s="436" t="n"/>
      <c r="L124" s="436" t="n"/>
      <c r="M124" s="436" t="n"/>
      <c r="N124" s="436" t="n"/>
    </row>
    <row r="125" ht="12.75" customHeight="1" s="330">
      <c r="A125" s="436" t="n"/>
      <c r="B125" s="436" t="n"/>
      <c r="C125" s="436" t="n"/>
      <c r="D125" s="436" t="n"/>
      <c r="E125" s="436" t="n"/>
      <c r="F125" s="436" t="n"/>
      <c r="G125" s="436" t="n"/>
      <c r="H125" s="436" t="n"/>
      <c r="I125" s="436" t="n"/>
      <c r="J125" s="436" t="n"/>
      <c r="K125" s="436" t="n"/>
      <c r="L125" s="436" t="n"/>
      <c r="M125" s="436" t="n"/>
      <c r="N125" s="436" t="n"/>
    </row>
    <row r="126" ht="12.75" customHeight="1" s="330">
      <c r="A126" s="436" t="n"/>
      <c r="B126" s="436" t="n"/>
      <c r="C126" s="436" t="n"/>
      <c r="D126" s="436" t="n"/>
      <c r="E126" s="436" t="n"/>
      <c r="F126" s="436" t="n"/>
      <c r="G126" s="436" t="n"/>
      <c r="H126" s="436" t="n"/>
      <c r="I126" s="436" t="n"/>
      <c r="J126" s="436" t="n"/>
      <c r="K126" s="436" t="n"/>
      <c r="L126" s="436" t="n"/>
      <c r="M126" s="436" t="n"/>
      <c r="N126" s="436" t="n"/>
    </row>
    <row r="127" ht="12.75" customHeight="1" s="330">
      <c r="A127" s="436" t="n"/>
      <c r="B127" s="436" t="n"/>
      <c r="C127" s="436" t="n"/>
      <c r="D127" s="436" t="n"/>
      <c r="E127" s="436" t="n"/>
      <c r="F127" s="436" t="n"/>
      <c r="G127" s="436" t="n"/>
      <c r="H127" s="436" t="n"/>
      <c r="I127" s="436" t="n"/>
      <c r="J127" s="436" t="n"/>
      <c r="K127" s="436" t="n"/>
      <c r="L127" s="436" t="n"/>
      <c r="M127" s="436" t="n"/>
      <c r="N127" s="436" t="n"/>
    </row>
    <row r="128" ht="12.75" customHeight="1" s="330">
      <c r="A128" s="436" t="n"/>
      <c r="B128" s="436" t="n"/>
      <c r="C128" s="436" t="n"/>
      <c r="D128" s="436" t="n"/>
      <c r="E128" s="436" t="n"/>
      <c r="F128" s="436" t="n"/>
      <c r="G128" s="436" t="n"/>
      <c r="H128" s="436" t="n"/>
      <c r="I128" s="436" t="n"/>
      <c r="J128" s="436" t="n"/>
      <c r="K128" s="436" t="n"/>
      <c r="L128" s="436" t="n"/>
      <c r="M128" s="436" t="n"/>
      <c r="N128" s="436" t="n"/>
    </row>
    <row r="129" ht="12.75" customHeight="1" s="330">
      <c r="A129" s="436" t="n"/>
      <c r="B129" s="436" t="n"/>
      <c r="C129" s="436" t="n"/>
      <c r="D129" s="436" t="n"/>
      <c r="E129" s="436" t="n"/>
      <c r="F129" s="436" t="n"/>
      <c r="G129" s="436" t="n"/>
      <c r="H129" s="436" t="n"/>
      <c r="I129" s="436" t="n"/>
      <c r="J129" s="436" t="n"/>
      <c r="K129" s="436" t="n"/>
      <c r="L129" s="436" t="n"/>
      <c r="M129" s="436" t="n"/>
      <c r="N129" s="436" t="n"/>
    </row>
    <row r="130" ht="12.75" customHeight="1" s="330">
      <c r="A130" s="436" t="n"/>
      <c r="B130" s="436" t="n"/>
      <c r="C130" s="436" t="n"/>
      <c r="D130" s="436" t="n"/>
      <c r="E130" s="436" t="n"/>
      <c r="F130" s="436" t="n"/>
      <c r="G130" s="436" t="n"/>
      <c r="H130" s="436" t="n"/>
      <c r="I130" s="436" t="n"/>
      <c r="J130" s="436" t="n"/>
      <c r="K130" s="436" t="n"/>
      <c r="L130" s="436" t="n"/>
      <c r="M130" s="436" t="n"/>
      <c r="N130" s="436" t="n"/>
    </row>
    <row r="131" ht="12.75" customHeight="1" s="330">
      <c r="A131" s="436" t="n"/>
      <c r="B131" s="436" t="n"/>
      <c r="C131" s="436" t="n"/>
      <c r="D131" s="436" t="n"/>
      <c r="E131" s="436" t="n"/>
      <c r="F131" s="436" t="n"/>
      <c r="G131" s="436" t="n"/>
      <c r="H131" s="436" t="n"/>
      <c r="I131" s="436" t="n"/>
      <c r="J131" s="436" t="n"/>
      <c r="K131" s="436" t="n"/>
      <c r="L131" s="436" t="n"/>
      <c r="M131" s="436" t="n"/>
      <c r="N131" s="436" t="n"/>
    </row>
    <row r="132" ht="12.75" customHeight="1" s="330">
      <c r="A132" s="436" t="n"/>
      <c r="B132" s="436" t="n"/>
      <c r="C132" s="436" t="n"/>
      <c r="D132" s="436" t="n"/>
      <c r="E132" s="436" t="n"/>
      <c r="F132" s="436" t="n"/>
      <c r="G132" s="436" t="n"/>
      <c r="H132" s="436" t="n"/>
      <c r="I132" s="436" t="n"/>
      <c r="J132" s="436" t="n"/>
      <c r="K132" s="436" t="n"/>
      <c r="L132" s="436" t="n"/>
      <c r="M132" s="436" t="n"/>
      <c r="N132" s="436" t="n"/>
    </row>
    <row r="133" ht="12.75" customHeight="1" s="330">
      <c r="A133" s="436" t="n"/>
      <c r="B133" s="436" t="n"/>
      <c r="C133" s="436" t="n"/>
      <c r="D133" s="436" t="n"/>
      <c r="E133" s="436" t="n"/>
      <c r="F133" s="436" t="n"/>
      <c r="G133" s="436" t="n"/>
      <c r="H133" s="436" t="n"/>
      <c r="I133" s="436" t="n"/>
      <c r="J133" s="436" t="n"/>
      <c r="K133" s="436" t="n"/>
      <c r="L133" s="436" t="n"/>
      <c r="M133" s="436" t="n"/>
      <c r="N133" s="436" t="n"/>
    </row>
    <row r="134" ht="12.75" customHeight="1" s="330">
      <c r="A134" s="436" t="n"/>
      <c r="B134" s="436" t="n"/>
      <c r="C134" s="436" t="n"/>
      <c r="D134" s="436" t="n"/>
      <c r="E134" s="436" t="n"/>
      <c r="F134" s="436" t="n"/>
      <c r="G134" s="436" t="n"/>
      <c r="H134" s="436" t="n"/>
      <c r="I134" s="436" t="n"/>
      <c r="J134" s="436" t="n"/>
      <c r="K134" s="436" t="n"/>
      <c r="L134" s="436" t="n"/>
      <c r="M134" s="436" t="n"/>
      <c r="N134" s="436" t="n"/>
    </row>
    <row r="135" ht="12.75" customHeight="1" s="330">
      <c r="A135" s="436" t="n"/>
      <c r="B135" s="436" t="n"/>
      <c r="C135" s="436" t="n"/>
      <c r="D135" s="436" t="n"/>
      <c r="E135" s="436" t="n"/>
      <c r="F135" s="436" t="n"/>
      <c r="G135" s="436" t="n"/>
      <c r="H135" s="436" t="n"/>
      <c r="I135" s="436" t="n"/>
      <c r="J135" s="436" t="n"/>
      <c r="K135" s="436" t="n"/>
      <c r="L135" s="436" t="n"/>
      <c r="M135" s="436" t="n"/>
      <c r="N135" s="436" t="n"/>
    </row>
    <row r="136" ht="12.75" customHeight="1" s="330">
      <c r="A136" s="436" t="n"/>
      <c r="B136" s="436" t="n"/>
      <c r="C136" s="436" t="n"/>
      <c r="D136" s="436" t="n"/>
      <c r="E136" s="436" t="n"/>
      <c r="F136" s="436" t="n"/>
      <c r="G136" s="436" t="n"/>
      <c r="H136" s="436" t="n"/>
      <c r="I136" s="436" t="n"/>
      <c r="J136" s="436" t="n"/>
      <c r="K136" s="436" t="n"/>
      <c r="L136" s="436" t="n"/>
      <c r="M136" s="436" t="n"/>
      <c r="N136" s="436" t="n"/>
    </row>
    <row r="137" ht="12.75" customHeight="1" s="330">
      <c r="A137" s="436" t="n"/>
      <c r="B137" s="436" t="n"/>
      <c r="C137" s="436" t="n"/>
      <c r="D137" s="436" t="n"/>
      <c r="E137" s="436" t="n"/>
      <c r="F137" s="436" t="n"/>
      <c r="G137" s="436" t="n"/>
      <c r="H137" s="436" t="n"/>
      <c r="I137" s="436" t="n"/>
      <c r="J137" s="436" t="n"/>
      <c r="K137" s="436" t="n"/>
      <c r="L137" s="436" t="n"/>
      <c r="M137" s="436" t="n"/>
      <c r="N137" s="436" t="n"/>
    </row>
    <row r="138" ht="12.75" customHeight="1" s="330">
      <c r="A138" s="436" t="n"/>
      <c r="B138" s="436" t="n"/>
      <c r="C138" s="436" t="n"/>
      <c r="D138" s="436" t="n"/>
      <c r="E138" s="436" t="n"/>
      <c r="F138" s="436" t="n"/>
      <c r="G138" s="436" t="n"/>
      <c r="H138" s="436" t="n"/>
      <c r="I138" s="436" t="n"/>
      <c r="J138" s="436" t="n"/>
      <c r="K138" s="436" t="n"/>
      <c r="L138" s="436" t="n"/>
      <c r="M138" s="436" t="n"/>
      <c r="N138" s="436" t="n"/>
    </row>
    <row r="139" ht="12.75" customHeight="1" s="330">
      <c r="A139" s="436" t="n"/>
      <c r="B139" s="436" t="n"/>
      <c r="C139" s="436" t="n"/>
      <c r="D139" s="436" t="n"/>
      <c r="E139" s="436" t="n"/>
      <c r="F139" s="436" t="n"/>
      <c r="G139" s="436" t="n"/>
      <c r="H139" s="436" t="n"/>
      <c r="I139" s="436" t="n"/>
      <c r="J139" s="436" t="n"/>
      <c r="K139" s="436" t="n"/>
      <c r="L139" s="436" t="n"/>
      <c r="M139" s="436" t="n"/>
      <c r="N139" s="436" t="n"/>
    </row>
    <row r="140" ht="12.75" customHeight="1" s="330">
      <c r="A140" s="436" t="n"/>
      <c r="B140" s="436" t="n"/>
      <c r="C140" s="436" t="n"/>
      <c r="D140" s="436" t="n"/>
      <c r="E140" s="436" t="n"/>
      <c r="F140" s="436" t="n"/>
      <c r="G140" s="436" t="n"/>
      <c r="H140" s="436" t="n"/>
      <c r="I140" s="436" t="n"/>
      <c r="J140" s="436" t="n"/>
      <c r="K140" s="436" t="n"/>
      <c r="L140" s="436" t="n"/>
      <c r="M140" s="436" t="n"/>
      <c r="N140" s="436" t="n"/>
    </row>
    <row r="141" ht="12.75" customHeight="1" s="330">
      <c r="A141" s="436" t="n"/>
      <c r="B141" s="436" t="n"/>
      <c r="C141" s="436" t="n"/>
      <c r="D141" s="436" t="n"/>
      <c r="E141" s="436" t="n"/>
      <c r="F141" s="436" t="n"/>
      <c r="G141" s="436" t="n"/>
      <c r="H141" s="436" t="n"/>
      <c r="I141" s="436" t="n"/>
      <c r="J141" s="436" t="n"/>
      <c r="K141" s="436" t="n"/>
      <c r="L141" s="436" t="n"/>
      <c r="M141" s="436" t="n"/>
      <c r="N141" s="436" t="n"/>
    </row>
    <row r="142" ht="12.75" customHeight="1" s="330">
      <c r="A142" s="436" t="n"/>
      <c r="B142" s="436" t="n"/>
      <c r="C142" s="436" t="n"/>
      <c r="D142" s="436" t="n"/>
      <c r="E142" s="436" t="n"/>
      <c r="F142" s="436" t="n"/>
      <c r="G142" s="436" t="n"/>
      <c r="H142" s="436" t="n"/>
      <c r="I142" s="436" t="n"/>
      <c r="J142" s="436" t="n"/>
      <c r="K142" s="436" t="n"/>
      <c r="L142" s="436" t="n"/>
      <c r="M142" s="436" t="n"/>
      <c r="N142" s="436" t="n"/>
    </row>
    <row r="143" ht="12.75" customHeight="1" s="330">
      <c r="A143" s="436" t="n"/>
      <c r="B143" s="436" t="n"/>
      <c r="C143" s="436" t="n"/>
      <c r="D143" s="436" t="n"/>
      <c r="E143" s="436" t="n"/>
      <c r="F143" s="436" t="n"/>
      <c r="G143" s="436" t="n"/>
      <c r="H143" s="436" t="n"/>
      <c r="I143" s="436" t="n"/>
      <c r="J143" s="436" t="n"/>
      <c r="K143" s="436" t="n"/>
      <c r="L143" s="436" t="n"/>
      <c r="M143" s="436" t="n"/>
      <c r="N143" s="436" t="n"/>
    </row>
    <row r="144" ht="12.75" customHeight="1" s="330">
      <c r="A144" s="436" t="n"/>
      <c r="B144" s="436" t="n"/>
      <c r="C144" s="436" t="n"/>
      <c r="D144" s="436" t="n"/>
      <c r="E144" s="436" t="n"/>
      <c r="F144" s="436" t="n"/>
      <c r="G144" s="436" t="n"/>
      <c r="H144" s="436" t="n"/>
      <c r="I144" s="436" t="n"/>
      <c r="J144" s="436" t="n"/>
      <c r="K144" s="436" t="n"/>
      <c r="L144" s="436" t="n"/>
      <c r="M144" s="436" t="n"/>
      <c r="N144" s="436" t="n"/>
    </row>
  </sheetData>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conditionalFormatting sqref="D14:F16">
    <cfRule type="dataBar" priority="246">
      <dataBar>
        <cfvo type="num" val="0"/>
        <cfvo type="num" val="1"/>
        <color rgb="FF3290C4"/>
      </dataBar>
    </cfRule>
  </conditionalFormatting>
  <conditionalFormatting sqref="J14">
    <cfRule type="dataBar" priority="173">
      <dataBar>
        <cfvo type="num" val="0"/>
        <cfvo type="num" val="3"/>
        <color rgb="FF3290C4"/>
      </dataBar>
    </cfRule>
  </conditionalFormatting>
  <conditionalFormatting sqref="J15">
    <cfRule type="dataBar" priority="172">
      <dataBar>
        <cfvo type="num" val="0"/>
        <cfvo type="num" val="3"/>
        <color rgb="FFB75727"/>
      </dataBar>
    </cfRule>
  </conditionalFormatting>
  <conditionalFormatting sqref="J17">
    <cfRule type="dataBar" priority="171">
      <dataBar>
        <cfvo type="num" val="0"/>
        <cfvo type="num" val="3"/>
        <color rgb="FF37793E"/>
      </dataBar>
    </cfRule>
  </conditionalFormatting>
  <conditionalFormatting sqref="J18">
    <cfRule type="dataBar" priority="170">
      <dataBar>
        <cfvo type="num" val="0"/>
        <cfvo type="num" val="3"/>
        <color rgb="FF791F17"/>
      </dataBar>
    </cfRule>
  </conditionalFormatting>
  <conditionalFormatting sqref="J16">
    <cfRule type="dataBar" priority="114">
      <dataBar>
        <cfvo type="num" val="0"/>
        <cfvo type="num" val="3"/>
        <color rgb="FFFFC221"/>
      </dataBar>
    </cfRule>
  </conditionalFormatting>
  <conditionalFormatting sqref="D17:F19">
    <cfRule type="dataBar" priority="113">
      <dataBar>
        <cfvo type="num" val="0"/>
        <cfvo type="num" val="1"/>
        <color rgb="FFB75727"/>
      </dataBar>
    </cfRule>
  </conditionalFormatting>
  <conditionalFormatting sqref="D20:F22">
    <cfRule type="dataBar" priority="112">
      <dataBar>
        <cfvo type="num" val="0"/>
        <cfvo type="num" val="1"/>
        <color rgb="FFFFC221"/>
      </dataBar>
    </cfRule>
  </conditionalFormatting>
  <conditionalFormatting sqref="D23:F25">
    <cfRule type="dataBar" priority="111">
      <dataBar>
        <cfvo type="num" val="0"/>
        <cfvo type="num" val="1"/>
        <color rgb="FF37793E"/>
      </dataBar>
    </cfRule>
  </conditionalFormatting>
  <conditionalFormatting sqref="D26:F28">
    <cfRule type="dataBar" priority="110">
      <dataBar>
        <cfvo type="num" val="0"/>
        <cfvo type="num" val="1"/>
        <color rgb="FF791F17"/>
      </dataBar>
    </cfRule>
  </conditionalFormatting>
  <conditionalFormatting sqref="D34:F35">
    <cfRule type="dataBar" priority="109">
      <dataBar>
        <cfvo type="num" val="0"/>
        <cfvo type="num" val="1"/>
        <color rgb="FF3290C4"/>
      </dataBar>
    </cfRule>
  </conditionalFormatting>
  <conditionalFormatting sqref="D36:F36">
    <cfRule type="dataBar" priority="106">
      <dataBar>
        <cfvo type="num" val="0"/>
        <cfvo type="num" val="1"/>
        <color rgb="FF3290C4"/>
      </dataBar>
    </cfRule>
  </conditionalFormatting>
  <conditionalFormatting sqref="J34">
    <cfRule type="dataBar" priority="105">
      <dataBar>
        <cfvo type="num" val="0"/>
        <cfvo type="num" val="3"/>
        <color rgb="FF3290C4"/>
      </dataBar>
    </cfRule>
  </conditionalFormatting>
  <conditionalFormatting sqref="J35">
    <cfRule type="dataBar" priority="104">
      <dataBar>
        <cfvo type="num" val="0"/>
        <cfvo type="num" val="3"/>
        <color rgb="FFB75727"/>
      </dataBar>
    </cfRule>
  </conditionalFormatting>
  <conditionalFormatting sqref="J37">
    <cfRule type="dataBar" priority="103">
      <dataBar>
        <cfvo type="num" val="0"/>
        <cfvo type="num" val="3"/>
        <color rgb="FF37793E"/>
      </dataBar>
    </cfRule>
  </conditionalFormatting>
  <conditionalFormatting sqref="J38">
    <cfRule type="dataBar" priority="102">
      <dataBar>
        <cfvo type="num" val="0"/>
        <cfvo type="num" val="3"/>
        <color rgb="FF791F17"/>
      </dataBar>
    </cfRule>
  </conditionalFormatting>
  <conditionalFormatting sqref="J36">
    <cfRule type="dataBar" priority="101">
      <dataBar>
        <cfvo type="num" val="0"/>
        <cfvo type="num" val="3"/>
        <color rgb="FFBDBF17"/>
      </dataBar>
    </cfRule>
  </conditionalFormatting>
  <conditionalFormatting sqref="D37:F39">
    <cfRule type="dataBar" priority="83">
      <dataBar>
        <cfvo type="num" val="0"/>
        <cfvo type="num" val="1"/>
        <color rgb="FFB75727"/>
      </dataBar>
    </cfRule>
  </conditionalFormatting>
  <conditionalFormatting sqref="D46:F48">
    <cfRule type="dataBar" priority="86">
      <dataBar>
        <cfvo type="num" val="0"/>
        <cfvo type="num" val="1"/>
        <color rgb="FF791F17"/>
      </dataBar>
    </cfRule>
  </conditionalFormatting>
  <conditionalFormatting sqref="D43:F45">
    <cfRule type="dataBar" priority="85">
      <dataBar>
        <cfvo type="num" val="0"/>
        <cfvo type="num" val="1"/>
        <color rgb="FF37793E"/>
      </dataBar>
    </cfRule>
  </conditionalFormatting>
  <conditionalFormatting sqref="D40:F42">
    <cfRule type="dataBar" priority="84">
      <dataBar>
        <cfvo type="num" val="0"/>
        <cfvo type="num" val="1"/>
        <color rgb="FFBDBF17"/>
      </dataBar>
    </cfRule>
  </conditionalFormatting>
  <conditionalFormatting sqref="D73:F74">
    <cfRule type="dataBar" priority="76">
      <dataBar>
        <cfvo type="num" val="0"/>
        <cfvo type="num" val="1"/>
        <color rgb="FF3290C4"/>
      </dataBar>
    </cfRule>
  </conditionalFormatting>
  <conditionalFormatting sqref="D94:F95">
    <cfRule type="dataBar" priority="70">
      <dataBar>
        <cfvo type="num" val="0"/>
        <cfvo type="num" val="1"/>
        <color rgb="FF3290C4"/>
      </dataBar>
    </cfRule>
  </conditionalFormatting>
  <conditionalFormatting sqref="J54">
    <cfRule type="dataBar" priority="64">
      <dataBar>
        <cfvo type="num" val="0"/>
        <cfvo type="num" val="3"/>
        <color rgb="FF3290C4"/>
      </dataBar>
    </cfRule>
  </conditionalFormatting>
  <conditionalFormatting sqref="J55">
    <cfRule type="dataBar" priority="63">
      <dataBar>
        <cfvo type="num" val="0"/>
        <cfvo type="num" val="3"/>
        <color rgb="FFB75727"/>
      </dataBar>
    </cfRule>
  </conditionalFormatting>
  <conditionalFormatting sqref="J57">
    <cfRule type="dataBar" priority="62">
      <dataBar>
        <cfvo type="num" val="0"/>
        <cfvo type="num" val="3"/>
        <color rgb="FF37793E"/>
      </dataBar>
    </cfRule>
  </conditionalFormatting>
  <conditionalFormatting sqref="J58">
    <cfRule type="dataBar" priority="61">
      <dataBar>
        <cfvo type="num" val="0"/>
        <cfvo type="num" val="3"/>
        <color rgb="FF791F17"/>
      </dataBar>
    </cfRule>
  </conditionalFormatting>
  <conditionalFormatting sqref="J56">
    <cfRule type="dataBar" priority="60">
      <dataBar>
        <cfvo type="num" val="0"/>
        <cfvo type="num" val="3"/>
        <color rgb="FFBDBF17"/>
      </dataBar>
    </cfRule>
  </conditionalFormatting>
  <conditionalFormatting sqref="J73">
    <cfRule type="dataBar" priority="59">
      <dataBar>
        <cfvo type="num" val="0"/>
        <cfvo type="num" val="3"/>
        <color rgb="FF3290C4"/>
      </dataBar>
    </cfRule>
  </conditionalFormatting>
  <conditionalFormatting sqref="J74">
    <cfRule type="dataBar" priority="58">
      <dataBar>
        <cfvo type="num" val="0"/>
        <cfvo type="num" val="3"/>
        <color rgb="FFB75727"/>
      </dataBar>
    </cfRule>
  </conditionalFormatting>
  <conditionalFormatting sqref="J76">
    <cfRule type="dataBar" priority="57">
      <dataBar>
        <cfvo type="num" val="0"/>
        <cfvo type="num" val="3"/>
        <color rgb="FF37793E"/>
      </dataBar>
    </cfRule>
  </conditionalFormatting>
  <conditionalFormatting sqref="J77">
    <cfRule type="dataBar" priority="56">
      <dataBar>
        <cfvo type="num" val="0"/>
        <cfvo type="num" val="3"/>
        <color rgb="FF791F17"/>
      </dataBar>
    </cfRule>
  </conditionalFormatting>
  <conditionalFormatting sqref="J75">
    <cfRule type="dataBar" priority="55">
      <dataBar>
        <cfvo type="num" val="0"/>
        <cfvo type="num" val="3"/>
        <color rgb="FFBDBF17"/>
      </dataBar>
    </cfRule>
  </conditionalFormatting>
  <conditionalFormatting sqref="J94">
    <cfRule type="dataBar" priority="54">
      <dataBar>
        <cfvo type="num" val="0"/>
        <cfvo type="num" val="3"/>
        <color rgb="FF3290C4"/>
      </dataBar>
    </cfRule>
  </conditionalFormatting>
  <conditionalFormatting sqref="J95">
    <cfRule type="dataBar" priority="53">
      <dataBar>
        <cfvo type="num" val="0"/>
        <cfvo type="num" val="3"/>
        <color rgb="FFB75727"/>
      </dataBar>
    </cfRule>
  </conditionalFormatting>
  <conditionalFormatting sqref="J97">
    <cfRule type="dataBar" priority="52">
      <dataBar>
        <cfvo type="num" val="0"/>
        <cfvo type="num" val="3"/>
        <color rgb="FF37793E"/>
      </dataBar>
    </cfRule>
  </conditionalFormatting>
  <conditionalFormatting sqref="J98">
    <cfRule type="dataBar" priority="51">
      <dataBar>
        <cfvo type="num" val="0"/>
        <cfvo type="num" val="3"/>
        <color rgb="FF791F17"/>
      </dataBar>
    </cfRule>
  </conditionalFormatting>
  <conditionalFormatting sqref="J96">
    <cfRule type="dataBar" priority="50">
      <dataBar>
        <cfvo type="num" val="0"/>
        <cfvo type="num" val="3"/>
        <color rgb="FFBDBF17"/>
      </dataBar>
    </cfRule>
  </conditionalFormatting>
  <conditionalFormatting sqref="D54:F55">
    <cfRule type="dataBar" priority="49">
      <dataBar>
        <cfvo type="num" val="0"/>
        <cfvo type="num" val="1"/>
        <color rgb="FF3290C4"/>
      </dataBar>
    </cfRule>
  </conditionalFormatting>
  <conditionalFormatting sqref="D57:F59">
    <cfRule type="dataBar" priority="44">
      <dataBar>
        <cfvo type="num" val="0"/>
        <cfvo type="num" val="1"/>
        <color rgb="FFB75727"/>
      </dataBar>
    </cfRule>
  </conditionalFormatting>
  <conditionalFormatting sqref="D60:F62">
    <cfRule type="dataBar" priority="45">
      <dataBar>
        <cfvo type="num" val="0"/>
        <cfvo type="num" val="1"/>
        <color rgb="FFBDBF17"/>
      </dataBar>
    </cfRule>
  </conditionalFormatting>
  <conditionalFormatting sqref="D56:F56">
    <cfRule type="dataBar" priority="43">
      <dataBar>
        <cfvo type="num" val="0"/>
        <cfvo type="num" val="1"/>
        <color rgb="FF3290C4"/>
      </dataBar>
    </cfRule>
  </conditionalFormatting>
  <conditionalFormatting sqref="D75:F75">
    <cfRule type="dataBar" priority="42">
      <dataBar>
        <cfvo type="num" val="0"/>
        <cfvo type="num" val="1"/>
        <color rgb="FF3290C4"/>
      </dataBar>
    </cfRule>
  </conditionalFormatting>
  <conditionalFormatting sqref="D76:F76">
    <cfRule type="dataBar" priority="40">
      <dataBar>
        <cfvo type="num" val="0"/>
        <cfvo type="num" val="1"/>
        <color rgb="FFB75727"/>
      </dataBar>
    </cfRule>
  </conditionalFormatting>
  <conditionalFormatting sqref="D77:F77">
    <cfRule type="dataBar" priority="39">
      <dataBar>
        <cfvo type="num" val="0"/>
        <cfvo type="num" val="1"/>
        <color rgb="FFB75727"/>
      </dataBar>
    </cfRule>
  </conditionalFormatting>
  <conditionalFormatting sqref="D78:F78">
    <cfRule type="dataBar" priority="38">
      <dataBar>
        <cfvo type="num" val="0"/>
        <cfvo type="num" val="1"/>
        <color rgb="FFB75727"/>
      </dataBar>
    </cfRule>
  </conditionalFormatting>
  <conditionalFormatting sqref="D79:F79">
    <cfRule type="dataBar" priority="36">
      <dataBar>
        <cfvo type="num" val="0"/>
        <cfvo type="num" val="1"/>
        <color rgb="FFBDBF17"/>
      </dataBar>
    </cfRule>
  </conditionalFormatting>
  <conditionalFormatting sqref="D80:F80">
    <cfRule type="dataBar" priority="35">
      <dataBar>
        <cfvo type="num" val="0"/>
        <cfvo type="num" val="1"/>
        <color rgb="FFBDBF17"/>
      </dataBar>
    </cfRule>
  </conditionalFormatting>
  <conditionalFormatting sqref="D81:F81">
    <cfRule type="dataBar" priority="34">
      <dataBar>
        <cfvo type="num" val="0"/>
        <cfvo type="num" val="1"/>
        <color rgb="FFBDBF17"/>
      </dataBar>
    </cfRule>
  </conditionalFormatting>
  <conditionalFormatting sqref="D82:F82">
    <cfRule type="dataBar" priority="32">
      <dataBar>
        <cfvo type="num" val="0"/>
        <cfvo type="num" val="1"/>
        <color rgb="FF37793E"/>
      </dataBar>
    </cfRule>
  </conditionalFormatting>
  <conditionalFormatting sqref="D83:F83">
    <cfRule type="dataBar" priority="31">
      <dataBar>
        <cfvo type="num" val="0"/>
        <cfvo type="num" val="1"/>
        <color rgb="FF37793E"/>
      </dataBar>
    </cfRule>
  </conditionalFormatting>
  <conditionalFormatting sqref="D84:F84">
    <cfRule type="dataBar" priority="30">
      <dataBar>
        <cfvo type="num" val="0"/>
        <cfvo type="num" val="1"/>
        <color rgb="FF37793E"/>
      </dataBar>
    </cfRule>
  </conditionalFormatting>
  <conditionalFormatting sqref="D85:F85">
    <cfRule type="dataBar" priority="28">
      <dataBar>
        <cfvo type="num" val="0"/>
        <cfvo type="num" val="1"/>
        <color rgb="FF791F17"/>
      </dataBar>
    </cfRule>
  </conditionalFormatting>
  <conditionalFormatting sqref="D86:F86">
    <cfRule type="dataBar" priority="27">
      <dataBar>
        <cfvo type="num" val="0"/>
        <cfvo type="num" val="1"/>
        <color rgb="FF791F17"/>
      </dataBar>
    </cfRule>
  </conditionalFormatting>
  <conditionalFormatting sqref="D87:F87">
    <cfRule type="dataBar" priority="26">
      <dataBar>
        <cfvo type="num" val="0"/>
        <cfvo type="num" val="1"/>
        <color rgb="FF791F17"/>
      </dataBar>
    </cfRule>
  </conditionalFormatting>
  <conditionalFormatting sqref="D63:F63">
    <cfRule type="dataBar" priority="24">
      <dataBar>
        <cfvo type="num" val="0"/>
        <cfvo type="num" val="1"/>
        <color rgb="FF37793E"/>
      </dataBar>
    </cfRule>
  </conditionalFormatting>
  <conditionalFormatting sqref="D64:F64">
    <cfRule type="dataBar" priority="23">
      <dataBar>
        <cfvo type="num" val="0"/>
        <cfvo type="num" val="1"/>
        <color rgb="FF37793E"/>
      </dataBar>
    </cfRule>
  </conditionalFormatting>
  <conditionalFormatting sqref="D65:F65">
    <cfRule type="dataBar" priority="22">
      <dataBar>
        <cfvo type="num" val="0"/>
        <cfvo type="num" val="1"/>
        <color rgb="FF37793E"/>
      </dataBar>
    </cfRule>
  </conditionalFormatting>
  <conditionalFormatting sqref="D66:F66">
    <cfRule type="dataBar" priority="20">
      <dataBar>
        <cfvo type="num" val="0"/>
        <cfvo type="num" val="1"/>
        <color rgb="FF791F17"/>
      </dataBar>
    </cfRule>
  </conditionalFormatting>
  <conditionalFormatting sqref="D67:F67">
    <cfRule type="dataBar" priority="19">
      <dataBar>
        <cfvo type="num" val="0"/>
        <cfvo type="num" val="1"/>
        <color rgb="FF791F17"/>
      </dataBar>
    </cfRule>
  </conditionalFormatting>
  <conditionalFormatting sqref="D68:F68">
    <cfRule type="dataBar" priority="18">
      <dataBar>
        <cfvo type="num" val="0"/>
        <cfvo type="num" val="1"/>
        <color rgb="FF791F17"/>
      </dataBar>
    </cfRule>
  </conditionalFormatting>
  <conditionalFormatting sqref="D96:F96">
    <cfRule type="dataBar" priority="17">
      <dataBar>
        <cfvo type="num" val="0"/>
        <cfvo type="num" val="1"/>
        <color rgb="FF3290C4"/>
      </dataBar>
    </cfRule>
  </conditionalFormatting>
  <conditionalFormatting sqref="D97:F97">
    <cfRule type="dataBar" priority="15">
      <dataBar>
        <cfvo type="num" val="0"/>
        <cfvo type="num" val="1"/>
        <color rgb="FFB75727"/>
      </dataBar>
    </cfRule>
  </conditionalFormatting>
  <conditionalFormatting sqref="D98:F98">
    <cfRule type="dataBar" priority="14">
      <dataBar>
        <cfvo type="num" val="0"/>
        <cfvo type="num" val="1"/>
        <color rgb="FFB75727"/>
      </dataBar>
    </cfRule>
  </conditionalFormatting>
  <conditionalFormatting sqref="D99:F99">
    <cfRule type="dataBar" priority="13">
      <dataBar>
        <cfvo type="num" val="0"/>
        <cfvo type="num" val="1"/>
        <color rgb="FFB75727"/>
      </dataBar>
    </cfRule>
  </conditionalFormatting>
  <conditionalFormatting sqref="D100:F100">
    <cfRule type="dataBar" priority="11">
      <dataBar>
        <cfvo type="num" val="0"/>
        <cfvo type="num" val="1"/>
        <color rgb="FFBDBF17"/>
      </dataBar>
    </cfRule>
  </conditionalFormatting>
  <conditionalFormatting sqref="D101:F101">
    <cfRule type="dataBar" priority="10">
      <dataBar>
        <cfvo type="num" val="0"/>
        <cfvo type="num" val="1"/>
        <color rgb="FFBDBF17"/>
      </dataBar>
    </cfRule>
  </conditionalFormatting>
  <conditionalFormatting sqref="D102:F102">
    <cfRule type="dataBar" priority="9">
      <dataBar>
        <cfvo type="num" val="0"/>
        <cfvo type="num" val="1"/>
        <color rgb="FFBDBF17"/>
      </dataBar>
    </cfRule>
  </conditionalFormatting>
  <conditionalFormatting sqref="D103:F103">
    <cfRule type="dataBar" priority="7">
      <dataBar>
        <cfvo type="num" val="0"/>
        <cfvo type="num" val="1"/>
        <color rgb="FF37793E"/>
      </dataBar>
    </cfRule>
  </conditionalFormatting>
  <conditionalFormatting sqref="D104:F104">
    <cfRule type="dataBar" priority="6">
      <dataBar>
        <cfvo type="num" val="0"/>
        <cfvo type="num" val="1"/>
        <color rgb="FF37793E"/>
      </dataBar>
    </cfRule>
  </conditionalFormatting>
  <conditionalFormatting sqref="D105:F105">
    <cfRule type="dataBar" priority="5">
      <dataBar>
        <cfvo type="num" val="0"/>
        <cfvo type="num" val="1"/>
        <color rgb="FF37793E"/>
      </dataBar>
    </cfRule>
  </conditionalFormatting>
  <conditionalFormatting sqref="D106:F106">
    <cfRule type="dataBar" priority="3">
      <dataBar>
        <cfvo type="num" val="0"/>
        <cfvo type="num" val="1"/>
        <color rgb="FF791F17"/>
      </dataBar>
    </cfRule>
  </conditionalFormatting>
  <conditionalFormatting sqref="D107:F107">
    <cfRule type="dataBar" priority="2">
      <dataBar>
        <cfvo type="num" val="0"/>
        <cfvo type="num" val="1"/>
        <color rgb="FF791F17"/>
      </dataBar>
    </cfRule>
  </conditionalFormatting>
  <conditionalFormatting sqref="D108:F108">
    <cfRule type="dataBar" priority="1">
      <dataBar>
        <cfvo type="num" val="0"/>
        <cfvo type="num" val="1"/>
        <color rgb="FF791F17"/>
      </dataBar>
    </cfRule>
  </conditionalFormatting>
  <pageMargins left="0.75" right="0.75" top="1" bottom="1" header="0.5" footer="0.5"/>
  <pageSetup orientation="portrait" paperSize="9" scale="10" fitToHeight="0" fitToWidth="0" firstPageNumber="0" horizontalDpi="300" verticalDpi="300"/>
  <drawing r:id="rId1"/>
</worksheet>
</file>

<file path=xl/worksheets/sheet4.xml><?xml version="1.0" encoding="utf-8"?>
<worksheet xmlns="http://schemas.openxmlformats.org/spreadsheetml/2006/main">
  <sheetPr>
    <outlinePr summaryBelow="1" summaryRight="1"/>
    <pageSetUpPr/>
  </sheetPr>
  <dimension ref="A1:Y154"/>
  <sheetViews>
    <sheetView topLeftCell="B1" zoomScaleNormal="100" workbookViewId="0">
      <selection activeCell="K109" sqref="K1:L1048576"/>
    </sheetView>
  </sheetViews>
  <sheetFormatPr baseColWidth="10" defaultColWidth="8.83203125" defaultRowHeight="14"/>
  <cols>
    <col hidden="1" width="16.83203125" customWidth="1" style="23" min="1" max="1"/>
    <col width="13.5" customWidth="1" style="506" min="2" max="2"/>
    <col width="7.33203125" customWidth="1" style="506" min="3" max="3"/>
    <col width="68" customWidth="1" style="143" min="4" max="4"/>
    <col hidden="1" width="5.1640625" customWidth="1" style="166" min="5" max="5"/>
    <col width="39" customWidth="1" style="27" min="6" max="6"/>
    <col hidden="1" width="8.6640625" customWidth="1" style="23" min="7" max="7"/>
    <col hidden="1" width="8.6640625" customWidth="1" style="124" min="8" max="8"/>
    <col width="15" customWidth="1" style="12" min="9" max="9"/>
    <col width="36.6640625" customWidth="1" style="330" min="10" max="10"/>
    <col hidden="1" width="7" customWidth="1" style="330" min="11" max="11"/>
    <col hidden="1" width="9.1640625" customWidth="1" style="330" min="12" max="12"/>
    <col width="16.5" customWidth="1" style="330" min="13" max="13"/>
    <col width="49.83203125" customWidth="1" style="330" min="14" max="14"/>
    <col hidden="1" width="28.6640625" customWidth="1" style="330" min="15" max="15"/>
    <col hidden="1" width="15" customWidth="1" style="330" min="16" max="16"/>
    <col width="15" customWidth="1" style="330" min="17" max="17"/>
    <col width="36.1640625" customWidth="1" style="330" min="18" max="18"/>
    <col hidden="1" width="15" customWidth="1" style="330" min="19" max="20"/>
    <col width="15" customWidth="1" style="330" min="21" max="21"/>
    <col width="49" customWidth="1" style="330" min="22" max="22"/>
    <col hidden="1" width="15" customWidth="1" style="330" min="23" max="24"/>
    <col width="15" customWidth="1" style="330" min="25" max="25"/>
  </cols>
  <sheetData>
    <row r="1" ht="18" customHeight="1" s="330">
      <c r="B1" s="263">
        <f>CONCATENATE("SAMM Assessment Interview: ",D11," For ",D10)</f>
        <v/>
      </c>
      <c r="C1" s="432" t="n"/>
      <c r="D1" s="234" t="n"/>
      <c r="E1" s="234" t="n"/>
      <c r="F1" s="234" t="n"/>
      <c r="G1" s="234" t="n"/>
      <c r="H1" s="234" t="n"/>
      <c r="I1" s="10" t="n"/>
      <c r="J1" s="436" t="n"/>
      <c r="K1" s="436" t="n"/>
      <c r="L1" s="436" t="n"/>
      <c r="M1" s="436" t="n"/>
      <c r="N1" s="436" t="n"/>
      <c r="O1" s="436" t="n"/>
      <c r="P1" s="436" t="n"/>
      <c r="Q1" s="436" t="n"/>
      <c r="R1" s="436" t="n"/>
      <c r="S1" s="436" t="n"/>
      <c r="T1" s="436" t="n"/>
      <c r="U1" s="436" t="n"/>
      <c r="V1" s="436" t="n"/>
      <c r="W1" s="436" t="n"/>
      <c r="X1" s="436" t="n"/>
      <c r="Y1" s="436" t="n"/>
    </row>
    <row r="2" ht="15" customHeight="1" s="330" thickBot="1">
      <c r="B2" s="264" t="n"/>
      <c r="C2" s="131" t="n"/>
      <c r="D2" s="436" t="n"/>
      <c r="E2" s="20" t="n"/>
      <c r="F2" s="24" t="n"/>
      <c r="G2" s="20" t="n"/>
      <c r="H2" s="113" t="n"/>
      <c r="I2" s="10" t="n"/>
      <c r="J2" s="436" t="n"/>
      <c r="K2" s="436" t="n"/>
      <c r="L2" s="436" t="n"/>
      <c r="M2" s="436" t="n"/>
      <c r="N2" s="436" t="n"/>
      <c r="O2" s="436" t="n"/>
      <c r="P2" s="436" t="n"/>
      <c r="Q2" s="436" t="n"/>
      <c r="R2" s="436" t="n"/>
      <c r="S2" s="436" t="n"/>
      <c r="T2" s="436" t="n"/>
      <c r="U2" s="436" t="n"/>
      <c r="V2" s="436" t="n"/>
      <c r="W2" s="436" t="n"/>
      <c r="X2" s="436" t="n"/>
      <c r="Y2" s="436" t="n"/>
    </row>
    <row r="3">
      <c r="B3" s="265" t="inlineStr">
        <is>
          <t>Instructions</t>
        </is>
      </c>
      <c r="C3" s="240" t="n"/>
      <c r="D3" s="235" t="n"/>
      <c r="E3" s="235" t="n"/>
      <c r="F3" s="235" t="n"/>
      <c r="G3" s="235" t="n"/>
      <c r="H3" s="235" t="n"/>
      <c r="I3" s="10" t="n"/>
      <c r="J3" s="436" t="n"/>
      <c r="K3" s="436" t="n"/>
      <c r="L3" s="436" t="n"/>
      <c r="M3" s="436" t="n"/>
      <c r="N3" s="436" t="n"/>
      <c r="O3" s="436" t="n"/>
      <c r="P3" s="436" t="n"/>
      <c r="Q3" s="436" t="n"/>
      <c r="R3" s="436" t="n"/>
      <c r="S3" s="436" t="n"/>
      <c r="T3" s="436" t="n"/>
      <c r="U3" s="436" t="n"/>
      <c r="V3" s="436" t="n"/>
      <c r="W3" s="436" t="n"/>
      <c r="X3" s="436" t="n"/>
      <c r="Y3" s="436" t="n"/>
    </row>
    <row r="4">
      <c r="B4" s="266" t="inlineStr">
        <is>
          <t>Interview an individual based on the questions below organized according to SAMM Business Functions and Security Practices.</t>
        </is>
      </c>
      <c r="C4" s="241" t="n"/>
      <c r="D4" s="362" t="n"/>
      <c r="E4" s="362" t="n"/>
      <c r="F4" s="362" t="n"/>
      <c r="G4" s="362" t="n"/>
      <c r="H4" s="362" t="n"/>
      <c r="I4" s="10" t="n"/>
      <c r="J4" s="436" t="n"/>
      <c r="K4" s="436" t="n"/>
      <c r="L4" s="436" t="n"/>
      <c r="M4" s="436" t="n"/>
      <c r="N4" s="436" t="n"/>
      <c r="O4" s="436" t="n"/>
      <c r="P4" s="436" t="n"/>
      <c r="Q4" s="436" t="n"/>
      <c r="R4" s="436" t="n"/>
      <c r="S4" s="436" t="n"/>
      <c r="T4" s="436" t="n"/>
      <c r="U4" s="436" t="n"/>
      <c r="V4" s="436" t="n"/>
      <c r="W4" s="436" t="n"/>
      <c r="X4" s="436" t="n"/>
      <c r="Y4" s="436" t="n"/>
    </row>
    <row r="5">
      <c r="B5" s="267" t="inlineStr">
        <is>
          <t>Select the best answer from the multiple choice drop down selections in the answer column.</t>
        </is>
      </c>
      <c r="C5" s="242" t="n"/>
      <c r="D5" s="365" t="n"/>
      <c r="E5" s="365" t="n"/>
      <c r="F5" s="365" t="n"/>
      <c r="G5" s="365" t="n"/>
      <c r="H5" s="365" t="n"/>
      <c r="I5" s="10" t="n"/>
      <c r="J5" s="436" t="n"/>
      <c r="K5" s="436" t="n"/>
      <c r="L5" s="436" t="n"/>
      <c r="M5" s="436" t="n"/>
      <c r="N5" s="436" t="n"/>
      <c r="O5" s="436" t="n"/>
      <c r="P5" s="436" t="n"/>
      <c r="Q5" s="436" t="n"/>
      <c r="R5" s="436" t="n"/>
      <c r="S5" s="436" t="n"/>
      <c r="T5" s="436" t="n"/>
      <c r="U5" s="436" t="n"/>
      <c r="V5" s="436" t="n"/>
      <c r="W5" s="436" t="n"/>
      <c r="X5" s="436" t="n"/>
      <c r="Y5" s="436" t="n"/>
    </row>
    <row r="6">
      <c r="B6" s="267" t="inlineStr">
        <is>
          <t>Document additional information such as how and why in the "Interview Notes" column.</t>
        </is>
      </c>
      <c r="C6" s="242" t="n"/>
      <c r="D6" s="365" t="n"/>
      <c r="E6" s="365" t="n"/>
      <c r="F6" s="365" t="n"/>
      <c r="G6" s="365" t="n"/>
      <c r="H6" s="365" t="n"/>
      <c r="I6" s="10" t="n"/>
      <c r="J6" s="436" t="n"/>
      <c r="K6" s="436" t="n"/>
      <c r="L6" s="436" t="n"/>
      <c r="M6" s="436" t="n"/>
      <c r="N6" s="436" t="n"/>
      <c r="O6" s="436" t="n"/>
      <c r="P6" s="436" t="n"/>
      <c r="Q6" s="436" t="n"/>
      <c r="R6" s="436" t="n"/>
      <c r="S6" s="436" t="n"/>
      <c r="T6" s="436" t="n"/>
      <c r="U6" s="436" t="n"/>
      <c r="V6" s="436" t="n"/>
      <c r="W6" s="436" t="n"/>
      <c r="X6" s="436" t="n"/>
      <c r="Y6" s="436" t="n"/>
    </row>
    <row r="7">
      <c r="B7" s="267" t="inlineStr">
        <is>
          <t>The formulas in hidden columns F-H will calculate the scores and update the Rating boxes and other worksheets as needed.</t>
        </is>
      </c>
      <c r="C7" s="242" t="n"/>
      <c r="D7" s="365" t="n"/>
      <c r="E7" s="365" t="n"/>
      <c r="F7" s="365" t="n"/>
      <c r="G7" s="365" t="n"/>
      <c r="H7" s="365" t="n"/>
      <c r="I7" s="10" t="n"/>
      <c r="J7" s="436" t="n"/>
      <c r="K7" s="436" t="n"/>
      <c r="L7" s="436" t="n"/>
      <c r="M7" s="436" t="n"/>
      <c r="N7" s="436" t="n"/>
      <c r="O7" s="436" t="n"/>
      <c r="P7" s="436" t="n"/>
      <c r="Q7" s="436" t="n"/>
      <c r="R7" s="436" t="n"/>
      <c r="S7" s="436" t="n"/>
      <c r="T7" s="436" t="n"/>
      <c r="U7" s="436" t="n"/>
      <c r="V7" s="436" t="n"/>
      <c r="W7" s="436" t="n"/>
      <c r="X7" s="436" t="n"/>
      <c r="Y7" s="436" t="n"/>
    </row>
    <row r="8" ht="15" customHeight="1" s="330" thickBot="1">
      <c r="B8" s="268" t="inlineStr">
        <is>
          <t>Once the interview is complete, go to the "Scorecard" sheet and follow instructions.</t>
        </is>
      </c>
      <c r="C8" s="243" t="n"/>
      <c r="D8" s="373" t="n"/>
      <c r="E8" s="373" t="n"/>
      <c r="F8" s="373" t="n"/>
      <c r="G8" s="373" t="n"/>
      <c r="H8" s="373" t="n"/>
      <c r="I8" s="10" t="n"/>
      <c r="J8" s="436" t="n"/>
      <c r="K8" s="436" t="n"/>
      <c r="L8" s="436" t="n"/>
      <c r="M8" s="436" t="n"/>
      <c r="N8" s="436" t="n"/>
      <c r="O8" s="436" t="n"/>
      <c r="P8" s="436" t="n"/>
      <c r="Q8" s="436" t="n"/>
      <c r="R8" s="436" t="n"/>
      <c r="S8" s="436" t="n"/>
      <c r="T8" s="436" t="n"/>
      <c r="U8" s="436" t="n"/>
      <c r="V8" s="436" t="n"/>
      <c r="W8" s="436" t="n"/>
      <c r="X8" s="436" t="n"/>
      <c r="Y8" s="436" t="n"/>
    </row>
    <row r="9" ht="15" customHeight="1" s="330" thickBot="1">
      <c r="B9" s="264" t="n"/>
      <c r="C9" s="131" t="n"/>
      <c r="D9" s="436" t="n"/>
      <c r="E9" s="20" t="n"/>
      <c r="F9" s="24" t="n"/>
      <c r="G9" s="20" t="n"/>
      <c r="H9" s="113" t="n"/>
      <c r="I9" s="10" t="n"/>
      <c r="J9" s="436" t="n"/>
      <c r="K9" s="436" t="n"/>
      <c r="L9" s="436" t="n"/>
      <c r="M9" s="436" t="n"/>
      <c r="N9" s="436" t="n"/>
      <c r="O9" s="436" t="n"/>
      <c r="P9" s="436" t="n"/>
      <c r="Q9" s="436" t="n"/>
      <c r="R9" s="436" t="n"/>
      <c r="S9" s="436" t="n"/>
      <c r="T9" s="436" t="n"/>
      <c r="U9" s="436" t="n"/>
      <c r="V9" s="436" t="n"/>
      <c r="W9" s="436" t="n"/>
      <c r="X9" s="436" t="n"/>
      <c r="Y9" s="436" t="n"/>
    </row>
    <row r="10" ht="15" customHeight="1" s="330" thickBot="1">
      <c r="B10" s="269" t="inlineStr">
        <is>
          <t>Organization:</t>
        </is>
      </c>
      <c r="C10" s="296" t="n"/>
      <c r="D10" s="226">
        <f>IF(ISBLANK(Interview!D10),"",Interview!D10)</f>
        <v/>
      </c>
      <c r="E10" s="20" t="n"/>
      <c r="F10" s="24" t="n"/>
      <c r="G10" s="20" t="n"/>
      <c r="H10" s="113" t="n"/>
      <c r="I10" s="10" t="n"/>
      <c r="J10" s="436" t="n"/>
      <c r="K10" s="436" t="n"/>
      <c r="L10" s="436" t="n"/>
      <c r="M10" s="436" t="n"/>
      <c r="N10" s="436" t="n"/>
      <c r="O10" s="436" t="n"/>
      <c r="P10" s="436" t="n"/>
      <c r="Q10" s="436" t="n"/>
      <c r="R10" s="436" t="n"/>
      <c r="S10" s="436" t="n"/>
      <c r="T10" s="436" t="n"/>
      <c r="U10" s="436" t="n"/>
      <c r="V10" s="436" t="n"/>
      <c r="W10" s="436" t="n"/>
      <c r="X10" s="436" t="n"/>
      <c r="Y10" s="436" t="n"/>
    </row>
    <row r="11" ht="15" customHeight="1" s="330" thickBot="1">
      <c r="B11" s="270" t="inlineStr">
        <is>
          <t>Team/Application:</t>
        </is>
      </c>
      <c r="C11" s="297" t="n"/>
      <c r="D11" s="226">
        <f>IF(ISBLANK(Interview!D11),"",Interview!D11)</f>
        <v/>
      </c>
      <c r="E11" s="20" t="n"/>
      <c r="F11" s="24" t="n"/>
      <c r="G11" s="20" t="n"/>
      <c r="H11" s="113" t="n"/>
      <c r="I11" s="10" t="n"/>
      <c r="J11" s="436" t="n"/>
      <c r="K11" s="436" t="n"/>
      <c r="L11" s="436" t="n"/>
      <c r="M11" s="436" t="n"/>
      <c r="N11" s="436" t="n"/>
      <c r="O11" s="436" t="n"/>
      <c r="P11" s="436" t="n"/>
      <c r="Q11" s="436" t="n"/>
      <c r="R11" s="436" t="n"/>
      <c r="S11" s="436" t="n"/>
      <c r="T11" s="436" t="n"/>
      <c r="U11" s="436" t="n"/>
      <c r="V11" s="436" t="n"/>
      <c r="W11" s="436" t="n"/>
      <c r="X11" s="436" t="n"/>
      <c r="Y11" s="436" t="n"/>
    </row>
    <row r="12" ht="15" customHeight="1" s="330" thickBot="1">
      <c r="B12" s="270" t="inlineStr">
        <is>
          <t>Interview Date:</t>
        </is>
      </c>
      <c r="C12" s="297" t="n"/>
      <c r="D12" s="227">
        <f>IF(ISBLANK(Interview!D12),"",Interview!D12)</f>
        <v/>
      </c>
      <c r="E12" s="162" t="n"/>
      <c r="F12" s="24" t="n"/>
      <c r="G12" s="20" t="n"/>
      <c r="H12" s="113" t="n"/>
      <c r="I12" s="10" t="n"/>
      <c r="J12" s="436" t="n"/>
      <c r="K12" s="436" t="n"/>
      <c r="L12" s="436" t="n"/>
      <c r="M12" s="436" t="n"/>
      <c r="N12" s="436" t="n"/>
      <c r="O12" s="436" t="n"/>
      <c r="P12" s="436" t="n"/>
      <c r="Q12" s="436" t="n"/>
      <c r="R12" s="436" t="n"/>
      <c r="S12" s="436" t="n"/>
      <c r="T12" s="436" t="n"/>
      <c r="U12" s="436" t="n"/>
      <c r="V12" s="436" t="n"/>
      <c r="W12" s="436" t="n"/>
      <c r="X12" s="436" t="n"/>
      <c r="Y12" s="436" t="n"/>
    </row>
    <row r="13" ht="15" customHeight="1" s="330" thickBot="1">
      <c r="B13" s="270" t="inlineStr">
        <is>
          <t xml:space="preserve">Team Lead: </t>
        </is>
      </c>
      <c r="C13" s="298" t="n"/>
      <c r="D13" s="226">
        <f>IF(ISBLANK(Interview!D13),"",Interview!D13)</f>
        <v/>
      </c>
      <c r="E13" s="20" t="n"/>
      <c r="F13" s="24" t="n"/>
      <c r="G13" s="20" t="n"/>
      <c r="H13" s="113" t="n"/>
      <c r="I13" s="10" t="n"/>
      <c r="J13" s="436" t="n"/>
      <c r="K13" s="436" t="n"/>
      <c r="L13" s="436" t="n"/>
      <c r="M13" s="436" t="n"/>
      <c r="N13" s="436" t="n"/>
      <c r="O13" s="436" t="n"/>
      <c r="P13" s="436" t="n"/>
      <c r="Q13" s="436" t="n"/>
      <c r="R13" s="436" t="n"/>
      <c r="S13" s="436" t="n"/>
      <c r="T13" s="436" t="n"/>
      <c r="U13" s="436" t="n"/>
      <c r="V13" s="436" t="n"/>
      <c r="W13" s="436" t="n"/>
      <c r="X13" s="436" t="n"/>
      <c r="Y13" s="436" t="n"/>
    </row>
    <row r="14" ht="24" customHeight="1" s="330" thickBot="1">
      <c r="A14" s="187">
        <f>IF(A15=A16,"OK","Problem")</f>
        <v/>
      </c>
      <c r="B14" s="271" t="inlineStr">
        <is>
          <t>Contributors:</t>
        </is>
      </c>
      <c r="C14" s="295" t="n"/>
      <c r="D14" s="299">
        <f>IF(ISBLANK(Interview!D14),"",Interview!D14)</f>
        <v/>
      </c>
      <c r="E14" s="20" t="n"/>
      <c r="F14" s="24" t="n"/>
      <c r="G14" s="20" t="n"/>
      <c r="H14" s="113" t="n"/>
      <c r="I14" s="10" t="n"/>
      <c r="J14" s="436" t="n"/>
      <c r="K14" s="436" t="n"/>
      <c r="L14" s="436" t="n"/>
      <c r="M14" s="436" t="n"/>
      <c r="N14" s="436" t="n"/>
      <c r="O14" s="436" t="n"/>
      <c r="P14" s="436" t="n"/>
      <c r="Q14" s="436" t="n"/>
      <c r="R14" s="436" t="n"/>
      <c r="S14" s="436" t="n"/>
      <c r="T14" s="436" t="n"/>
      <c r="U14" s="436" t="n"/>
      <c r="V14" s="436" t="n"/>
      <c r="W14" s="436" t="n"/>
      <c r="X14" s="436" t="n"/>
      <c r="Y14" s="436" t="n"/>
    </row>
    <row r="15">
      <c r="A15">
        <f>COUNTA('imp-questions'!A2:A300)</f>
        <v/>
      </c>
      <c r="B15" s="131" t="n"/>
      <c r="C15" s="131" t="n"/>
      <c r="D15" s="436" t="n"/>
      <c r="E15" s="20" t="n"/>
      <c r="F15" s="24" t="n"/>
      <c r="G15" s="20" t="n"/>
      <c r="H15" s="113" t="n"/>
      <c r="I15" s="10" t="n"/>
      <c r="J15" s="436" t="n"/>
      <c r="K15" s="436" t="n"/>
      <c r="L15" s="436" t="n"/>
      <c r="M15" s="436" t="n"/>
      <c r="N15" s="436" t="n"/>
      <c r="O15" s="436" t="n"/>
      <c r="P15" s="436" t="n"/>
      <c r="Q15" s="436" t="n"/>
      <c r="R15" s="436" t="n"/>
      <c r="S15" s="436" t="n"/>
      <c r="T15" s="436" t="n"/>
      <c r="U15" s="436" t="n"/>
      <c r="V15" s="436" t="n"/>
      <c r="W15" s="436" t="n"/>
      <c r="X15" s="436" t="n"/>
      <c r="Y15" s="436" t="n"/>
    </row>
    <row r="16">
      <c r="A16">
        <f>COUNTA(A18:A175)</f>
        <v/>
      </c>
      <c r="B16" s="287" t="inlineStr">
        <is>
          <t>Governance</t>
        </is>
      </c>
      <c r="C16" s="287" t="n"/>
      <c r="D16" s="288" t="n"/>
      <c r="E16" s="288" t="n"/>
      <c r="F16" s="553" t="inlineStr">
        <is>
          <t>Current</t>
        </is>
      </c>
      <c r="G16" s="554" t="n"/>
      <c r="H16" s="554" t="n"/>
      <c r="I16" s="555" t="n"/>
      <c r="J16" s="553" t="inlineStr">
        <is>
          <t>Phase I</t>
        </is>
      </c>
      <c r="K16" s="554" t="n"/>
      <c r="L16" s="554" t="n"/>
      <c r="M16" s="555" t="n"/>
      <c r="N16" s="553" t="inlineStr">
        <is>
          <t>Phase II</t>
        </is>
      </c>
      <c r="O16" s="554" t="n"/>
      <c r="P16" s="554" t="n"/>
      <c r="Q16" s="555" t="n"/>
      <c r="R16" s="553" t="inlineStr">
        <is>
          <t>Phase III</t>
        </is>
      </c>
      <c r="S16" s="554" t="n"/>
      <c r="T16" s="554" t="n"/>
      <c r="U16" s="555" t="n"/>
      <c r="V16" s="553" t="inlineStr">
        <is>
          <t>Phase IV</t>
        </is>
      </c>
      <c r="W16" s="554" t="n"/>
      <c r="X16" s="554" t="n"/>
      <c r="Y16" s="555" t="n"/>
    </row>
    <row r="17">
      <c r="B17" s="256" t="inlineStr">
        <is>
          <t>Stream</t>
        </is>
      </c>
      <c r="C17" s="244" t="inlineStr">
        <is>
          <t>Level</t>
        </is>
      </c>
      <c r="D17" s="196" t="inlineStr">
        <is>
          <t>Strategy &amp; Metrics</t>
        </is>
      </c>
      <c r="E17" s="148" t="n"/>
      <c r="F17" s="279" t="inlineStr">
        <is>
          <t>Answer</t>
        </is>
      </c>
      <c r="G17" s="67" t="n"/>
      <c r="H17" s="114" t="n"/>
      <c r="I17" s="236" t="inlineStr">
        <is>
          <t>Rating</t>
        </is>
      </c>
      <c r="J17" s="67" t="inlineStr">
        <is>
          <t>Answer</t>
        </is>
      </c>
      <c r="K17" s="67" t="n"/>
      <c r="L17" s="114" t="n"/>
      <c r="M17" s="236" t="inlineStr">
        <is>
          <t>Rating</t>
        </is>
      </c>
      <c r="N17" s="67" t="inlineStr">
        <is>
          <t>Answer</t>
        </is>
      </c>
      <c r="O17" s="67" t="n"/>
      <c r="P17" s="114" t="n"/>
      <c r="Q17" s="236" t="inlineStr">
        <is>
          <t>Rating</t>
        </is>
      </c>
      <c r="R17" s="67" t="inlineStr">
        <is>
          <t>Answer</t>
        </is>
      </c>
      <c r="S17" s="67" t="n"/>
      <c r="T17" s="114" t="n"/>
      <c r="U17" s="236" t="inlineStr">
        <is>
          <t>Rating</t>
        </is>
      </c>
      <c r="V17" s="67" t="inlineStr">
        <is>
          <t>Answer</t>
        </is>
      </c>
      <c r="W17" s="67" t="n"/>
      <c r="X17" s="114" t="n"/>
      <c r="Y17" s="236" t="inlineStr">
        <is>
          <t>Rating</t>
        </is>
      </c>
    </row>
    <row r="18">
      <c r="A18" s="161">
        <f>Interview!A18</f>
        <v/>
      </c>
      <c r="B18" s="556">
        <f>VLOOKUP(A18,'imp-questions'!A:H,4,FALSE)</f>
        <v/>
      </c>
      <c r="C18" s="245">
        <f>VLOOKUP(A18,'imp-questions'!A:H,5,FALSE)</f>
        <v/>
      </c>
      <c r="D18" s="195">
        <f>VLOOKUP(A18,'imp-questions'!A:H,6,FALSE)</f>
        <v/>
      </c>
      <c r="E18" s="163">
        <f>CHAR(65+VLOOKUP(A18,'imp-questions'!A:H,8,FALSE))</f>
        <v/>
      </c>
      <c r="F18" s="280">
        <f>Interview!F18</f>
        <v/>
      </c>
      <c r="G18" s="171">
        <f>IFERROR(VLOOKUP(F18,AnsYTBL,2,FALSE),0)</f>
        <v/>
      </c>
      <c r="H18" s="102">
        <f>IFERROR(AVERAGE(G18,G22),0)</f>
        <v/>
      </c>
      <c r="I18" s="557">
        <f>SUM(H18,H19,H20)</f>
        <v/>
      </c>
      <c r="J18" s="286">
        <f>F18</f>
        <v/>
      </c>
      <c r="K18" s="171">
        <f>IFERROR(VLOOKUP(J18,AnsYTBL,2,FALSE),0)</f>
        <v/>
      </c>
      <c r="L18" s="102">
        <f>IFERROR(AVERAGE(K18,K22),0)</f>
        <v/>
      </c>
      <c r="M18" s="557">
        <f>SUM(L18,L19,L20)</f>
        <v/>
      </c>
      <c r="N18" s="286">
        <f>J18</f>
        <v/>
      </c>
      <c r="O18" s="171">
        <f>IFERROR(VLOOKUP(N18,AnsYTBL,2,FALSE),0)</f>
        <v/>
      </c>
      <c r="P18" s="102">
        <f>IFERROR(AVERAGE(O18,O22),0)</f>
        <v/>
      </c>
      <c r="Q18" s="557">
        <f>SUM(P18,P19,P20)</f>
        <v/>
      </c>
      <c r="R18" s="286">
        <f>N18</f>
        <v/>
      </c>
      <c r="S18" s="171">
        <f>IFERROR(VLOOKUP(R18,AnsYTBL,2,FALSE),0)</f>
        <v/>
      </c>
      <c r="T18" s="102">
        <f>IFERROR(AVERAGE(S18,S22),0)</f>
        <v/>
      </c>
      <c r="U18" s="557">
        <f>SUM(T18,T19,T20)</f>
        <v/>
      </c>
      <c r="V18" s="286">
        <f>R18</f>
        <v/>
      </c>
      <c r="W18" s="171">
        <f>IFERROR(VLOOKUP(V18,AnsYTBL,2,FALSE),0)</f>
        <v/>
      </c>
      <c r="X18" s="102">
        <f>IFERROR(AVERAGE(W18,W22),0)</f>
        <v/>
      </c>
      <c r="Y18" s="557">
        <f>SUM(X18,X19,X20)</f>
        <v/>
      </c>
    </row>
    <row r="19" ht="28" customHeight="1" s="330">
      <c r="A19" s="161">
        <f>Interview!A20</f>
        <v/>
      </c>
      <c r="B19" s="558" t="n"/>
      <c r="C19" s="245">
        <f>VLOOKUP(A19,'imp-questions'!A:H,5,FALSE)</f>
        <v/>
      </c>
      <c r="D19" s="195">
        <f>VLOOKUP(A19,'imp-questions'!A:H,6,FALSE)</f>
        <v/>
      </c>
      <c r="E19" s="165">
        <f>CHAR(65+VLOOKUP(A19,'imp-questions'!A:H,8,FALSE))</f>
        <v/>
      </c>
      <c r="F19" s="280">
        <f>Interview!F20</f>
        <v/>
      </c>
      <c r="G19" s="171">
        <f>IFERROR(VLOOKUP(F19,AnsVTBL,2,FALSE),0)</f>
        <v/>
      </c>
      <c r="H19" s="103">
        <f>IFERROR(AVERAGE(G19,G23),0)</f>
        <v/>
      </c>
      <c r="I19" s="558" t="n"/>
      <c r="J19" s="286">
        <f>F19</f>
        <v/>
      </c>
      <c r="K19" s="171">
        <f>IFERROR(VLOOKUP(J19,AnsVTBL,2,FALSE),0)</f>
        <v/>
      </c>
      <c r="L19" s="103">
        <f>IFERROR(AVERAGE(K19,K23),0)</f>
        <v/>
      </c>
      <c r="M19" s="558" t="n"/>
      <c r="N19" s="286">
        <f>J19</f>
        <v/>
      </c>
      <c r="O19" s="171">
        <f>IFERROR(VLOOKUP(N19,AnsVTBL,2,FALSE),0)</f>
        <v/>
      </c>
      <c r="P19" s="103">
        <f>IFERROR(AVERAGE(O19,O23),0)</f>
        <v/>
      </c>
      <c r="Q19" s="558" t="n"/>
      <c r="R19" s="286">
        <f>N19</f>
        <v/>
      </c>
      <c r="S19" s="171">
        <f>IFERROR(VLOOKUP(R19,AnsVTBL,2,FALSE),0)</f>
        <v/>
      </c>
      <c r="T19" s="103">
        <f>IFERROR(AVERAGE(S19,S23),0)</f>
        <v/>
      </c>
      <c r="U19" s="558" t="n"/>
      <c r="V19" s="286">
        <f>R19</f>
        <v/>
      </c>
      <c r="W19" s="171">
        <f>IFERROR(VLOOKUP(V19,AnsVTBL,2,FALSE),0)</f>
        <v/>
      </c>
      <c r="X19" s="103">
        <f>IFERROR(AVERAGE(W19,W23),0)</f>
        <v/>
      </c>
      <c r="Y19" s="558" t="n"/>
    </row>
    <row r="20">
      <c r="A20" s="161">
        <f>Interview!A22</f>
        <v/>
      </c>
      <c r="B20" s="559" t="n"/>
      <c r="C20" s="245">
        <f>VLOOKUP(A20,'imp-questions'!A:H,5,FALSE)</f>
        <v/>
      </c>
      <c r="D20" s="276">
        <f>VLOOKUP(A20,'imp-questions'!A:H,6,FALSE)</f>
        <v/>
      </c>
      <c r="E20" s="165">
        <f>CHAR(65+VLOOKUP(A20,'imp-questions'!A:H,8,FALSE))</f>
        <v/>
      </c>
      <c r="F20" s="192">
        <f>Interview!F22</f>
        <v/>
      </c>
      <c r="G20" s="171">
        <f>IFERROR(VLOOKUP(F20,AnsNTBL,2,FALSE),0)</f>
        <v/>
      </c>
      <c r="H20" s="103">
        <f>IFERROR(AVERAGE(G20,G24),0)</f>
        <v/>
      </c>
      <c r="I20" s="558" t="n"/>
      <c r="J20" s="286">
        <f>F20</f>
        <v/>
      </c>
      <c r="K20" s="171">
        <f>IFERROR(VLOOKUP(J20,AnsNTBL,2,FALSE),0)</f>
        <v/>
      </c>
      <c r="L20" s="103">
        <f>IFERROR(AVERAGE(K20,K24),0)</f>
        <v/>
      </c>
      <c r="M20" s="558" t="n"/>
      <c r="N20" s="286">
        <f>J20</f>
        <v/>
      </c>
      <c r="O20" s="171">
        <f>IFERROR(VLOOKUP(N20,AnsNTBL,2,FALSE),0)</f>
        <v/>
      </c>
      <c r="P20" s="103">
        <f>IFERROR(AVERAGE(O20,O24),0)</f>
        <v/>
      </c>
      <c r="Q20" s="558" t="n"/>
      <c r="R20" s="286">
        <f>N20</f>
        <v/>
      </c>
      <c r="S20" s="171">
        <f>IFERROR(VLOOKUP(R20,AnsNTBL,2,FALSE),0)</f>
        <v/>
      </c>
      <c r="T20" s="103">
        <f>IFERROR(AVERAGE(S20,S24),0)</f>
        <v/>
      </c>
      <c r="U20" s="558" t="n"/>
      <c r="V20" s="286">
        <f>R20</f>
        <v/>
      </c>
      <c r="W20" s="171">
        <f>IFERROR(VLOOKUP(V20,AnsNTBL,2,FALSE),0)</f>
        <v/>
      </c>
      <c r="X20" s="103">
        <f>IFERROR(AVERAGE(W20,W24),0)</f>
        <v/>
      </c>
      <c r="Y20" s="558" t="n"/>
    </row>
    <row r="21" ht="13" customHeight="1" s="330">
      <c r="A21" s="161" t="n"/>
      <c r="B21" s="257" t="n"/>
      <c r="C21" s="246" t="n"/>
      <c r="D21" s="228" t="n"/>
      <c r="E21" s="228" t="n"/>
      <c r="F21" s="228" t="n"/>
      <c r="G21" s="228" t="n"/>
      <c r="H21" s="228" t="n"/>
      <c r="I21" s="558" t="n"/>
      <c r="J21" s="228" t="n"/>
      <c r="K21" s="228" t="n"/>
      <c r="L21" s="228" t="n"/>
      <c r="M21" s="558" t="n"/>
      <c r="N21" s="228" t="n"/>
      <c r="O21" s="228" t="n"/>
      <c r="P21" s="228" t="n"/>
      <c r="Q21" s="558" t="n"/>
      <c r="R21" s="228" t="n"/>
      <c r="S21" s="228" t="n"/>
      <c r="T21" s="228" t="n"/>
      <c r="U21" s="558" t="n"/>
      <c r="V21" s="228" t="n"/>
      <c r="W21" s="228" t="n"/>
      <c r="X21" s="228" t="n"/>
      <c r="Y21" s="558" t="n"/>
    </row>
    <row r="22" ht="28" customHeight="1" s="330">
      <c r="A22" s="161">
        <f>Interview!A25</f>
        <v/>
      </c>
      <c r="B22" s="556">
        <f>VLOOKUP(A22,'imp-questions'!A:H,4,FALSE)</f>
        <v/>
      </c>
      <c r="C22" s="245">
        <f>VLOOKUP(A22,'imp-questions'!A:H,5,FALSE)</f>
        <v/>
      </c>
      <c r="D22" s="195">
        <f>VLOOKUP(A22,'imp-questions'!A:H,6,FALSE)</f>
        <v/>
      </c>
      <c r="E22" s="163">
        <f>CHAR(65+VLOOKUP(A22,'imp-questions'!A:H,8,FALSE))</f>
        <v/>
      </c>
      <c r="F22" s="278">
        <f>Interview!F25</f>
        <v/>
      </c>
      <c r="G22" s="171">
        <f>IFERROR(VLOOKUP(F22,AnsKTBL,2,FALSE),0)</f>
        <v/>
      </c>
      <c r="H22" s="102" t="n"/>
      <c r="I22" s="558" t="n"/>
      <c r="J22" s="286">
        <f>F22</f>
        <v/>
      </c>
      <c r="K22" s="171">
        <f>IFERROR(VLOOKUP(J22,AnsKTBL,2,FALSE),0)</f>
        <v/>
      </c>
      <c r="L22" s="102" t="n"/>
      <c r="M22" s="558" t="n"/>
      <c r="N22" s="286">
        <f>J22</f>
        <v/>
      </c>
      <c r="O22" s="171">
        <f>IFERROR(VLOOKUP(N22,AnsKTBL,2,FALSE),0)</f>
        <v/>
      </c>
      <c r="P22" s="102" t="n"/>
      <c r="Q22" s="558" t="n"/>
      <c r="R22" s="286">
        <f>N22</f>
        <v/>
      </c>
      <c r="S22" s="171">
        <f>IFERROR(VLOOKUP(R22,AnsKTBL,2,FALSE),0)</f>
        <v/>
      </c>
      <c r="T22" s="102" t="n"/>
      <c r="U22" s="558" t="n"/>
      <c r="V22" s="286">
        <f>R22</f>
        <v/>
      </c>
      <c r="W22" s="171">
        <f>IFERROR(VLOOKUP(V22,AnsKTBL,2,FALSE),0)</f>
        <v/>
      </c>
      <c r="X22" s="102" t="n"/>
      <c r="Y22" s="558" t="n"/>
    </row>
    <row r="23" ht="28" customHeight="1" s="330">
      <c r="A23" s="161">
        <f>Interview!A27</f>
        <v/>
      </c>
      <c r="B23" s="558" t="n"/>
      <c r="C23" s="245">
        <f>VLOOKUP(A23,'imp-questions'!A:H,5,FALSE)</f>
        <v/>
      </c>
      <c r="D23" s="195">
        <f>VLOOKUP(A23,'imp-questions'!A:H,6,FALSE)</f>
        <v/>
      </c>
      <c r="E23" s="163">
        <f>CHAR(65+VLOOKUP(A23,'imp-questions'!A:H,8,FALSE))</f>
        <v/>
      </c>
      <c r="F23" s="280">
        <f>Interview!F27</f>
        <v/>
      </c>
      <c r="G23" s="171">
        <f>IFERROR(VLOOKUP(F23,AnsBTBL,2,FALSE),0)</f>
        <v/>
      </c>
      <c r="H23" s="103" t="n"/>
      <c r="I23" s="558" t="n"/>
      <c r="J23" s="286">
        <f>F23</f>
        <v/>
      </c>
      <c r="K23" s="171">
        <f>IFERROR(VLOOKUP(J23,AnsBTBL,2,FALSE),0)</f>
        <v/>
      </c>
      <c r="L23" s="103" t="n"/>
      <c r="M23" s="558" t="n"/>
      <c r="N23" s="286">
        <f>J23</f>
        <v/>
      </c>
      <c r="O23" s="171">
        <f>IFERROR(VLOOKUP(N23,AnsBTBL,2,FALSE),0)</f>
        <v/>
      </c>
      <c r="P23" s="103" t="n"/>
      <c r="Q23" s="558" t="n"/>
      <c r="R23" s="286">
        <f>N23</f>
        <v/>
      </c>
      <c r="S23" s="171">
        <f>IFERROR(VLOOKUP(R23,AnsBTBL,2,FALSE),0)</f>
        <v/>
      </c>
      <c r="T23" s="103" t="n"/>
      <c r="U23" s="558" t="n"/>
      <c r="V23" s="286">
        <f>R23</f>
        <v/>
      </c>
      <c r="W23" s="171">
        <f>IFERROR(VLOOKUP(V23,AnsBTBL,2,FALSE),0)</f>
        <v/>
      </c>
      <c r="X23" s="103" t="n"/>
      <c r="Y23" s="558" t="n"/>
    </row>
    <row r="24" ht="28" customHeight="1" s="330">
      <c r="A24" s="161">
        <f>Interview!A29</f>
        <v/>
      </c>
      <c r="B24" s="559" t="n"/>
      <c r="C24" s="245">
        <f>VLOOKUP(A24,'imp-questions'!A:H,5,FALSE)</f>
        <v/>
      </c>
      <c r="D24" s="276">
        <f>VLOOKUP(A24,'imp-questions'!A:H,6,FALSE)</f>
        <v/>
      </c>
      <c r="E24" s="163">
        <f>CHAR(65+VLOOKUP(A24,'imp-questions'!A:H,8,FALSE))</f>
        <v/>
      </c>
      <c r="F24" s="280">
        <f>Interview!F29</f>
        <v/>
      </c>
      <c r="G24" s="171">
        <f>IFERROR(VLOOKUP(F24,AnsNTBL,2,FALSE),0)</f>
        <v/>
      </c>
      <c r="H24" s="103" t="n"/>
      <c r="I24" s="560" t="n"/>
      <c r="J24" s="286">
        <f>F24</f>
        <v/>
      </c>
      <c r="K24" s="171">
        <f>IFERROR(VLOOKUP(J24,AnsNTBL,2,FALSE),0)</f>
        <v/>
      </c>
      <c r="L24" s="103" t="n"/>
      <c r="M24" s="560" t="n"/>
      <c r="N24" s="286">
        <f>J24</f>
        <v/>
      </c>
      <c r="O24" s="171">
        <f>IFERROR(VLOOKUP(N24,AnsNTBL,2,FALSE),0)</f>
        <v/>
      </c>
      <c r="P24" s="103" t="n"/>
      <c r="Q24" s="560" t="n"/>
      <c r="R24" s="286">
        <f>N24</f>
        <v/>
      </c>
      <c r="S24" s="171">
        <f>IFERROR(VLOOKUP(R24,AnsNTBL,2,FALSE),0)</f>
        <v/>
      </c>
      <c r="T24" s="103" t="n"/>
      <c r="U24" s="560" t="n"/>
      <c r="V24" s="286">
        <f>R24</f>
        <v/>
      </c>
      <c r="W24" s="171">
        <f>IFERROR(VLOOKUP(V24,AnsNTBL,2,FALSE),0)</f>
        <v/>
      </c>
      <c r="X24" s="103" t="n"/>
      <c r="Y24" s="560" t="n"/>
    </row>
    <row r="25" ht="13" customHeight="1" s="330">
      <c r="A25" s="161" t="n"/>
      <c r="B25" s="257" t="n"/>
      <c r="C25" s="246" t="n"/>
      <c r="D25" s="228" t="n"/>
      <c r="E25" s="228" t="n"/>
      <c r="F25" s="228" t="n"/>
      <c r="G25" s="228" t="n"/>
      <c r="H25" s="228" t="n"/>
      <c r="I25" s="228" t="n"/>
      <c r="J25" s="228" t="n"/>
      <c r="K25" s="228" t="n"/>
      <c r="L25" s="228" t="n"/>
      <c r="M25" s="228" t="n"/>
      <c r="N25" s="228" t="n"/>
      <c r="O25" s="228" t="n"/>
      <c r="P25" s="228" t="n"/>
      <c r="Q25" s="228" t="n"/>
      <c r="R25" s="228" t="n"/>
      <c r="S25" s="228" t="n"/>
      <c r="T25" s="228" t="n"/>
      <c r="U25" s="228" t="n"/>
      <c r="V25" s="228" t="n"/>
      <c r="W25" s="228" t="n"/>
      <c r="X25" s="228" t="n"/>
      <c r="Y25" s="228" t="n"/>
    </row>
    <row r="26">
      <c r="A26" s="161" t="n"/>
      <c r="B26" s="256" t="inlineStr">
        <is>
          <t>Stream</t>
        </is>
      </c>
      <c r="C26" s="244" t="inlineStr">
        <is>
          <t>Level</t>
        </is>
      </c>
      <c r="D26" s="354" t="inlineStr">
        <is>
          <t>Policy &amp; Compliance</t>
        </is>
      </c>
      <c r="E26" s="356" t="n"/>
      <c r="F26" s="69" t="inlineStr">
        <is>
          <t>Answer</t>
        </is>
      </c>
      <c r="G26" s="69" t="n"/>
      <c r="H26" s="117" t="n"/>
      <c r="I26" s="236" t="inlineStr">
        <is>
          <t>Rating</t>
        </is>
      </c>
      <c r="J26" s="69" t="inlineStr">
        <is>
          <t>Answer</t>
        </is>
      </c>
      <c r="K26" s="69" t="n"/>
      <c r="L26" s="117" t="n"/>
      <c r="M26" s="236" t="inlineStr">
        <is>
          <t>Rating</t>
        </is>
      </c>
      <c r="N26" s="69" t="inlineStr">
        <is>
          <t>Answer</t>
        </is>
      </c>
      <c r="O26" s="69" t="n"/>
      <c r="P26" s="117" t="n"/>
      <c r="Q26" s="236" t="inlineStr">
        <is>
          <t>Rating</t>
        </is>
      </c>
      <c r="R26" s="69" t="inlineStr">
        <is>
          <t>Answer</t>
        </is>
      </c>
      <c r="S26" s="69" t="n"/>
      <c r="T26" s="117" t="n"/>
      <c r="U26" s="236" t="inlineStr">
        <is>
          <t>Rating</t>
        </is>
      </c>
      <c r="V26" s="69" t="inlineStr">
        <is>
          <t>Answer</t>
        </is>
      </c>
      <c r="W26" s="69" t="n"/>
      <c r="X26" s="117" t="n"/>
      <c r="Y26" s="236" t="inlineStr">
        <is>
          <t>Rating</t>
        </is>
      </c>
    </row>
    <row r="27" ht="28" customHeight="1" s="330">
      <c r="A27" s="161">
        <f>Interview!A32</f>
        <v/>
      </c>
      <c r="B27" s="561">
        <f>VLOOKUP(A27,'imp-questions'!A:H,4,FALSE)</f>
        <v/>
      </c>
      <c r="C27" s="245">
        <f>VLOOKUP(A27,'imp-questions'!A:H,5,FALSE)</f>
        <v/>
      </c>
      <c r="D27" s="195">
        <f>VLOOKUP(A27,'imp-questions'!A:H,6,FALSE)</f>
        <v/>
      </c>
      <c r="E27" s="163">
        <f>CHAR(65+VLOOKUP(A27,'imp-questions'!A:H,8,FALSE))</f>
        <v/>
      </c>
      <c r="F27" s="5">
        <f>Interview!F32</f>
        <v/>
      </c>
      <c r="G27" s="171">
        <f>IFERROR(VLOOKUP(F27,AnsFTBL,2,FALSE),0)</f>
        <v/>
      </c>
      <c r="H27" s="284">
        <f>IFERROR(AVERAGE(G27,G31),0)</f>
        <v/>
      </c>
      <c r="I27" s="562">
        <f>SUM(H27,H28,H29)</f>
        <v/>
      </c>
      <c r="J27" s="286">
        <f>F27</f>
        <v/>
      </c>
      <c r="K27" s="171">
        <f>IFERROR(VLOOKUP(J27,AnsFTBL,2,FALSE),0)</f>
        <v/>
      </c>
      <c r="L27" s="284">
        <f>IFERROR(AVERAGE(K27,K31),0)</f>
        <v/>
      </c>
      <c r="M27" s="562">
        <f>SUM(L27,L28,L29)</f>
        <v/>
      </c>
      <c r="N27" s="286">
        <f>J27</f>
        <v/>
      </c>
      <c r="O27" s="171">
        <f>IFERROR(VLOOKUP(N27,AnsFTBL,2,FALSE),0)</f>
        <v/>
      </c>
      <c r="P27" s="284">
        <f>IFERROR(AVERAGE(O27,O31),0)</f>
        <v/>
      </c>
      <c r="Q27" s="562">
        <f>SUM(P27,P28,P29)</f>
        <v/>
      </c>
      <c r="R27" s="286">
        <f>N27</f>
        <v/>
      </c>
      <c r="S27" s="171">
        <f>IFERROR(VLOOKUP(R27,AnsFTBL,2,FALSE),0)</f>
        <v/>
      </c>
      <c r="T27" s="284">
        <f>IFERROR(AVERAGE(S27,S31),0)</f>
        <v/>
      </c>
      <c r="U27" s="562">
        <f>SUM(T27,T28,T29)</f>
        <v/>
      </c>
      <c r="V27" s="286">
        <f>R27</f>
        <v/>
      </c>
      <c r="W27" s="171">
        <f>IFERROR(VLOOKUP(V27,AnsFTBL,2,FALSE),0)</f>
        <v/>
      </c>
      <c r="X27" s="284">
        <f>IFERROR(AVERAGE(W27,W31),0)</f>
        <v/>
      </c>
      <c r="Y27" s="562">
        <f>SUM(X27,X28,X29)</f>
        <v/>
      </c>
    </row>
    <row r="28" ht="28" customHeight="1" s="330">
      <c r="A28" s="161">
        <f>Interview!A34</f>
        <v/>
      </c>
      <c r="B28" s="558" t="n"/>
      <c r="C28" s="245">
        <f>VLOOKUP(A28,'imp-questions'!A:H,5,FALSE)</f>
        <v/>
      </c>
      <c r="D28" s="195">
        <f>VLOOKUP(A28,'imp-questions'!A:H,6,FALSE)</f>
        <v/>
      </c>
      <c r="E28" s="163">
        <f>CHAR(65+VLOOKUP(A28,'imp-questions'!A:H,8,FALSE))</f>
        <v/>
      </c>
      <c r="F28" s="5">
        <f>Interview!F34</f>
        <v/>
      </c>
      <c r="G28" s="171">
        <f>IFERROR(VLOOKUP(F28,AnsATBL,2,FALSE),0)</f>
        <v/>
      </c>
      <c r="H28" s="132">
        <f>IFERROR(AVERAGE(G28,G32),0)</f>
        <v/>
      </c>
      <c r="I28" s="563" t="n"/>
      <c r="J28" s="286">
        <f>F28</f>
        <v/>
      </c>
      <c r="K28" s="171">
        <f>IFERROR(VLOOKUP(J28,AnsATBL,2,FALSE),0)</f>
        <v/>
      </c>
      <c r="L28" s="132">
        <f>IFERROR(AVERAGE(K28,K32),0)</f>
        <v/>
      </c>
      <c r="M28" s="563" t="n"/>
      <c r="N28" s="286">
        <f>J28</f>
        <v/>
      </c>
      <c r="O28" s="171">
        <f>IFERROR(VLOOKUP(N28,AnsATBL,2,FALSE),0)</f>
        <v/>
      </c>
      <c r="P28" s="132">
        <f>IFERROR(AVERAGE(O28,O32),0)</f>
        <v/>
      </c>
      <c r="Q28" s="563" t="n"/>
      <c r="R28" s="286">
        <f>N28</f>
        <v/>
      </c>
      <c r="S28" s="171">
        <f>IFERROR(VLOOKUP(R28,AnsATBL,2,FALSE),0)</f>
        <v/>
      </c>
      <c r="T28" s="132">
        <f>IFERROR(AVERAGE(S28,S32),0)</f>
        <v/>
      </c>
      <c r="U28" s="563" t="n"/>
      <c r="V28" s="286">
        <f>R28</f>
        <v/>
      </c>
      <c r="W28" s="171">
        <f>IFERROR(VLOOKUP(V28,AnsATBL,2,FALSE),0)</f>
        <v/>
      </c>
      <c r="X28" s="132">
        <f>IFERROR(AVERAGE(W28,W32),0)</f>
        <v/>
      </c>
      <c r="Y28" s="563" t="n"/>
    </row>
    <row r="29" ht="28" customHeight="1" s="330">
      <c r="A29" s="161">
        <f>Interview!A36</f>
        <v/>
      </c>
      <c r="B29" s="564" t="n"/>
      <c r="C29" s="245">
        <f>VLOOKUP(A29,'imp-questions'!A:H,5,FALSE)</f>
        <v/>
      </c>
      <c r="D29" s="195">
        <f>VLOOKUP(A29,'imp-questions'!A:H,6,FALSE)</f>
        <v/>
      </c>
      <c r="E29" s="163">
        <f>CHAR(65+VLOOKUP(A29,'imp-questions'!A:H,8,FALSE))</f>
        <v/>
      </c>
      <c r="F29" s="5">
        <f>Interview!F36</f>
        <v/>
      </c>
      <c r="G29" s="171">
        <f>IFERROR(VLOOKUP(F29,AnsETBL,2,FALSE),0)</f>
        <v/>
      </c>
      <c r="H29" s="132">
        <f>IFERROR(AVERAGE(G29,G33),0)</f>
        <v/>
      </c>
      <c r="I29" s="563" t="n"/>
      <c r="J29" s="286">
        <f>F29</f>
        <v/>
      </c>
      <c r="K29" s="171">
        <f>IFERROR(VLOOKUP(J29,AnsETBL,2,FALSE),0)</f>
        <v/>
      </c>
      <c r="L29" s="132">
        <f>IFERROR(AVERAGE(K29,K33),0)</f>
        <v/>
      </c>
      <c r="M29" s="563" t="n"/>
      <c r="N29" s="286">
        <f>J29</f>
        <v/>
      </c>
      <c r="O29" s="171">
        <f>IFERROR(VLOOKUP(N29,AnsETBL,2,FALSE),0)</f>
        <v/>
      </c>
      <c r="P29" s="132">
        <f>IFERROR(AVERAGE(O29,O33),0)</f>
        <v/>
      </c>
      <c r="Q29" s="563" t="n"/>
      <c r="R29" s="286">
        <f>N29</f>
        <v/>
      </c>
      <c r="S29" s="171">
        <f>IFERROR(VLOOKUP(R29,AnsETBL,2,FALSE),0)</f>
        <v/>
      </c>
      <c r="T29" s="132">
        <f>IFERROR(AVERAGE(S29,S33),0)</f>
        <v/>
      </c>
      <c r="U29" s="563" t="n"/>
      <c r="V29" s="286">
        <f>R29</f>
        <v/>
      </c>
      <c r="W29" s="171">
        <f>IFERROR(VLOOKUP(V29,AnsETBL,2,FALSE),0)</f>
        <v/>
      </c>
      <c r="X29" s="132">
        <f>IFERROR(AVERAGE(W29,W33),0)</f>
        <v/>
      </c>
      <c r="Y29" s="563" t="n"/>
    </row>
    <row r="30" ht="13" customHeight="1" s="330">
      <c r="A30" s="161" t="n"/>
      <c r="B30" s="258" t="n"/>
      <c r="C30" s="133" t="n"/>
      <c r="D30" s="233" t="n"/>
      <c r="E30" s="233" t="n"/>
      <c r="F30" s="233" t="n"/>
      <c r="G30" s="233" t="n"/>
      <c r="H30" s="233" t="n"/>
      <c r="I30" s="563" t="n"/>
      <c r="J30" s="233" t="n"/>
      <c r="K30" s="233" t="n"/>
      <c r="L30" s="233" t="n"/>
      <c r="M30" s="563" t="n"/>
      <c r="N30" s="233" t="n"/>
      <c r="O30" s="233" t="n"/>
      <c r="P30" s="233" t="n"/>
      <c r="Q30" s="563" t="n"/>
      <c r="R30" s="233" t="n"/>
      <c r="S30" s="233" t="n"/>
      <c r="T30" s="233" t="n"/>
      <c r="U30" s="563" t="n"/>
      <c r="V30" s="233" t="n"/>
      <c r="W30" s="233" t="n"/>
      <c r="X30" s="233" t="n"/>
      <c r="Y30" s="563" t="n"/>
    </row>
    <row r="31">
      <c r="A31" s="161">
        <f>Interview!A39</f>
        <v/>
      </c>
      <c r="B31" s="499">
        <f>VLOOKUP(A31,'imp-questions'!A:H,4,FALSE)</f>
        <v/>
      </c>
      <c r="C31" s="245">
        <f>VLOOKUP(A31,'imp-questions'!A:H,5,FALSE)</f>
        <v/>
      </c>
      <c r="D31" s="195">
        <f>VLOOKUP(A31,'imp-questions'!A:H,6,FALSE)</f>
        <v/>
      </c>
      <c r="E31" s="163">
        <f>CHAR(65+VLOOKUP(A31,'imp-questions'!A:H,8,FALSE))</f>
        <v/>
      </c>
      <c r="F31" s="191">
        <f>Interview!F39</f>
        <v/>
      </c>
      <c r="G31" s="171">
        <f>IFERROR(VLOOKUP(F31,AnsFTBL,2,FALSE),0)</f>
        <v/>
      </c>
      <c r="H31" s="285" t="n"/>
      <c r="I31" s="563" t="n"/>
      <c r="J31" s="286">
        <f>F31</f>
        <v/>
      </c>
      <c r="K31" s="171">
        <f>IFERROR(VLOOKUP(J31,AnsFTBL,2,FALSE),0)</f>
        <v/>
      </c>
      <c r="L31" s="285" t="n"/>
      <c r="M31" s="563" t="n"/>
      <c r="N31" s="286">
        <f>J31</f>
        <v/>
      </c>
      <c r="O31" s="171">
        <f>IFERROR(VLOOKUP(N31,AnsFTBL,2,FALSE),0)</f>
        <v/>
      </c>
      <c r="P31" s="285" t="n"/>
      <c r="Q31" s="563" t="n"/>
      <c r="R31" s="286">
        <f>N31</f>
        <v/>
      </c>
      <c r="S31" s="171">
        <f>IFERROR(VLOOKUP(R31,AnsFTBL,2,FALSE),0)</f>
        <v/>
      </c>
      <c r="T31" s="285" t="n"/>
      <c r="U31" s="563" t="n"/>
      <c r="V31" s="286">
        <f>R31</f>
        <v/>
      </c>
      <c r="W31" s="171">
        <f>IFERROR(VLOOKUP(V31,AnsFTBL,2,FALSE),0)</f>
        <v/>
      </c>
      <c r="X31" s="285" t="n"/>
      <c r="Y31" s="563" t="n"/>
    </row>
    <row r="32" ht="28" customHeight="1" s="330">
      <c r="A32" s="161">
        <f>Interview!A41</f>
        <v/>
      </c>
      <c r="B32" s="558" t="n"/>
      <c r="C32" s="245">
        <f>VLOOKUP(A32,'imp-questions'!A:H,5,FALSE)</f>
        <v/>
      </c>
      <c r="D32" s="195">
        <f>VLOOKUP(A32,'imp-questions'!A:H,6,FALSE)</f>
        <v/>
      </c>
      <c r="E32" s="163">
        <f>CHAR(65+VLOOKUP(A32,'imp-questions'!A:H,8,FALSE))</f>
        <v/>
      </c>
      <c r="F32" s="191">
        <f>Interview!F41</f>
        <v/>
      </c>
      <c r="G32" s="171">
        <f>IFERROR(VLOOKUP(F32,AnsDTBL,2,FALSE),0)</f>
        <v/>
      </c>
      <c r="H32" s="285" t="n"/>
      <c r="I32" s="563" t="n"/>
      <c r="J32" s="286">
        <f>F32</f>
        <v/>
      </c>
      <c r="K32" s="171">
        <f>IFERROR(VLOOKUP(J32,AnsDTBL,2,FALSE),0)</f>
        <v/>
      </c>
      <c r="L32" s="285" t="n"/>
      <c r="M32" s="563" t="n"/>
      <c r="N32" s="286">
        <f>J32</f>
        <v/>
      </c>
      <c r="O32" s="171">
        <f>IFERROR(VLOOKUP(N32,AnsDTBL,2,FALSE),0)</f>
        <v/>
      </c>
      <c r="P32" s="285" t="n"/>
      <c r="Q32" s="563" t="n"/>
      <c r="R32" s="286">
        <f>N32</f>
        <v/>
      </c>
      <c r="S32" s="171">
        <f>IFERROR(VLOOKUP(R32,AnsDTBL,2,FALSE),0)</f>
        <v/>
      </c>
      <c r="T32" s="285" t="n"/>
      <c r="U32" s="563" t="n"/>
      <c r="V32" s="286">
        <f>R32</f>
        <v/>
      </c>
      <c r="W32" s="171">
        <f>IFERROR(VLOOKUP(V32,AnsDTBL,2,FALSE),0)</f>
        <v/>
      </c>
      <c r="X32" s="285" t="n"/>
      <c r="Y32" s="563" t="n"/>
    </row>
    <row r="33" ht="28" customHeight="1" s="330">
      <c r="A33" s="161">
        <f>Interview!A43</f>
        <v/>
      </c>
      <c r="B33" s="558" t="n"/>
      <c r="C33" s="245">
        <f>VLOOKUP(A33,'imp-questions'!A:H,5,FALSE)</f>
        <v/>
      </c>
      <c r="D33" s="195">
        <f>VLOOKUP(A33,'imp-questions'!A:H,6,FALSE)</f>
        <v/>
      </c>
      <c r="E33" s="163">
        <f>CHAR(65+VLOOKUP(A33,'imp-questions'!A:H,8,FALSE))</f>
        <v/>
      </c>
      <c r="F33" s="191">
        <f>Interview!F43</f>
        <v/>
      </c>
      <c r="G33" s="171">
        <f>IFERROR(VLOOKUP(F33,AnsETBL,2,FALSE),0)</f>
        <v/>
      </c>
      <c r="H33" s="285" t="n"/>
      <c r="I33" s="565" t="n"/>
      <c r="J33" s="286">
        <f>F33</f>
        <v/>
      </c>
      <c r="K33" s="171">
        <f>IFERROR(VLOOKUP(J33,AnsETBL,2,FALSE),0)</f>
        <v/>
      </c>
      <c r="L33" s="285" t="n"/>
      <c r="M33" s="565" t="n"/>
      <c r="N33" s="286">
        <f>J33</f>
        <v/>
      </c>
      <c r="O33" s="171">
        <f>IFERROR(VLOOKUP(N33,AnsETBL,2,FALSE),0)</f>
        <v/>
      </c>
      <c r="P33" s="285" t="n"/>
      <c r="Q33" s="565" t="n"/>
      <c r="R33" s="286">
        <f>N33</f>
        <v/>
      </c>
      <c r="S33" s="171">
        <f>IFERROR(VLOOKUP(R33,AnsETBL,2,FALSE),0)</f>
        <v/>
      </c>
      <c r="T33" s="285" t="n"/>
      <c r="U33" s="565" t="n"/>
      <c r="V33" s="286">
        <f>R33</f>
        <v/>
      </c>
      <c r="W33" s="171">
        <f>IFERROR(VLOOKUP(V33,AnsETBL,2,FALSE),0)</f>
        <v/>
      </c>
      <c r="X33" s="285" t="n"/>
      <c r="Y33" s="565" t="n"/>
    </row>
    <row r="34" ht="13" customHeight="1" s="330">
      <c r="A34" s="161" t="n"/>
      <c r="B34" s="258" t="n"/>
      <c r="C34" s="133" t="n"/>
      <c r="D34" s="233" t="n"/>
      <c r="E34" s="233" t="n"/>
      <c r="F34" s="233" t="n"/>
      <c r="G34" s="233" t="n"/>
      <c r="H34" s="233" t="n"/>
      <c r="I34" s="228" t="n"/>
      <c r="J34" s="233" t="n"/>
      <c r="K34" s="233" t="n"/>
      <c r="L34" s="233" t="n"/>
      <c r="M34" s="228" t="n"/>
      <c r="N34" s="233" t="n"/>
      <c r="O34" s="233" t="n"/>
      <c r="P34" s="233" t="n"/>
      <c r="Q34" s="228" t="n"/>
      <c r="R34" s="233" t="n"/>
      <c r="S34" s="233" t="n"/>
      <c r="T34" s="233" t="n"/>
      <c r="U34" s="228" t="n"/>
      <c r="V34" s="233" t="n"/>
      <c r="W34" s="233" t="n"/>
      <c r="X34" s="233" t="n"/>
      <c r="Y34" s="228" t="n"/>
    </row>
    <row r="35">
      <c r="A35" s="161" t="n"/>
      <c r="B35" s="256" t="inlineStr">
        <is>
          <t>Stream</t>
        </is>
      </c>
      <c r="C35" s="244" t="inlineStr">
        <is>
          <t>Level</t>
        </is>
      </c>
      <c r="D35" s="354" t="inlineStr">
        <is>
          <t>Education &amp; Guidance</t>
        </is>
      </c>
      <c r="E35" s="356" t="n"/>
      <c r="F35" s="69" t="inlineStr">
        <is>
          <t>Answer</t>
        </is>
      </c>
      <c r="G35" s="69" t="n"/>
      <c r="H35" s="117" t="n"/>
      <c r="I35" s="236" t="inlineStr">
        <is>
          <t>Rating</t>
        </is>
      </c>
      <c r="J35" s="69" t="inlineStr">
        <is>
          <t>Answer</t>
        </is>
      </c>
      <c r="K35" s="69" t="n"/>
      <c r="L35" s="117" t="n"/>
      <c r="M35" s="236" t="inlineStr">
        <is>
          <t>Rating</t>
        </is>
      </c>
      <c r="N35" s="69" t="inlineStr">
        <is>
          <t>Answer</t>
        </is>
      </c>
      <c r="O35" s="69" t="n"/>
      <c r="P35" s="117" t="n"/>
      <c r="Q35" s="236" t="inlineStr">
        <is>
          <t>Rating</t>
        </is>
      </c>
      <c r="R35" s="69" t="inlineStr">
        <is>
          <t>Answer</t>
        </is>
      </c>
      <c r="S35" s="69" t="n"/>
      <c r="T35" s="117" t="n"/>
      <c r="U35" s="236" t="inlineStr">
        <is>
          <t>Rating</t>
        </is>
      </c>
      <c r="V35" s="69" t="inlineStr">
        <is>
          <t>Answer</t>
        </is>
      </c>
      <c r="W35" s="69" t="n"/>
      <c r="X35" s="117" t="n"/>
      <c r="Y35" s="236" t="inlineStr">
        <is>
          <t>Rating</t>
        </is>
      </c>
    </row>
    <row r="36" ht="28" customHeight="1" s="330">
      <c r="A36" s="161">
        <f>Interview!A46</f>
        <v/>
      </c>
      <c r="B36" s="556">
        <f>VLOOKUP(A36,'imp-questions'!A:H,4,FALSE)</f>
        <v/>
      </c>
      <c r="C36" s="245">
        <f>VLOOKUP(A36,'imp-questions'!A:H,5,FALSE)</f>
        <v/>
      </c>
      <c r="D36" s="195">
        <f>VLOOKUP(A36,'imp-questions'!A:H,6,FALSE)</f>
        <v/>
      </c>
      <c r="E36" s="163">
        <f>CHAR(65+VLOOKUP(A36,'imp-questions'!A:H,8,FALSE))</f>
        <v/>
      </c>
      <c r="F36" s="278">
        <f>Interview!F46</f>
        <v/>
      </c>
      <c r="G36" s="171">
        <f>IFERROR(VLOOKUP(F36,AnsCTBL,2,FALSE),0)</f>
        <v/>
      </c>
      <c r="H36" s="281">
        <f>IFERROR(AVERAGE(G36,G40),0)</f>
        <v/>
      </c>
      <c r="I36" s="566">
        <f>SUM(H36,H37,H38)</f>
        <v/>
      </c>
      <c r="J36" s="286">
        <f>F36</f>
        <v/>
      </c>
      <c r="K36" s="171">
        <f>IFERROR(VLOOKUP(J36,AnsCTBL,2,FALSE),0)</f>
        <v/>
      </c>
      <c r="L36" s="281">
        <f>IFERROR(AVERAGE(K36,K40),0)</f>
        <v/>
      </c>
      <c r="M36" s="566">
        <f>SUM(L36,L37,L38)</f>
        <v/>
      </c>
      <c r="N36" s="286">
        <f>J36</f>
        <v/>
      </c>
      <c r="O36" s="171">
        <f>IFERROR(VLOOKUP(N36,AnsCTBL,2,FALSE),0)</f>
        <v/>
      </c>
      <c r="P36" s="281">
        <f>IFERROR(AVERAGE(O36,O40),0)</f>
        <v/>
      </c>
      <c r="Q36" s="566">
        <f>SUM(P36,P37,P38)</f>
        <v/>
      </c>
      <c r="R36" s="286">
        <f>N36</f>
        <v/>
      </c>
      <c r="S36" s="171">
        <f>IFERROR(VLOOKUP(R36,AnsCTBL,2,FALSE),0)</f>
        <v/>
      </c>
      <c r="T36" s="281">
        <f>IFERROR(AVERAGE(S36,S40),0)</f>
        <v/>
      </c>
      <c r="U36" s="566">
        <f>SUM(T36,T37,T38)</f>
        <v/>
      </c>
      <c r="V36" s="286">
        <f>R36</f>
        <v/>
      </c>
      <c r="W36" s="171">
        <f>IFERROR(VLOOKUP(V36,AnsCTBL,2,FALSE),0)</f>
        <v/>
      </c>
      <c r="X36" s="281">
        <f>IFERROR(AVERAGE(W36,W40),0)</f>
        <v/>
      </c>
      <c r="Y36" s="566">
        <f>SUM(X36,X37,X38)</f>
        <v/>
      </c>
    </row>
    <row r="37" ht="28" customHeight="1" s="330">
      <c r="A37" s="161">
        <f>Interview!A48</f>
        <v/>
      </c>
      <c r="B37" s="558" t="n"/>
      <c r="C37" s="245">
        <f>VLOOKUP(A37,'imp-questions'!A:H,5,FALSE)</f>
        <v/>
      </c>
      <c r="D37" s="195">
        <f>VLOOKUP(A37,'imp-questions'!A:H,6,FALSE)</f>
        <v/>
      </c>
      <c r="E37" s="165">
        <f>CHAR(65+VLOOKUP(A37,'imp-questions'!A:H,8,FALSE))</f>
        <v/>
      </c>
      <c r="F37" s="280">
        <f>Interview!F48</f>
        <v/>
      </c>
      <c r="G37" s="171">
        <f>IFERROR(VLOOKUP(F37,AnsITBL,2,FALSE),0)</f>
        <v/>
      </c>
      <c r="H37" s="283">
        <f>IFERROR(AVERAGE(G37,G41),0)</f>
        <v/>
      </c>
      <c r="I37" s="563" t="n"/>
      <c r="J37" s="286">
        <f>F37</f>
        <v/>
      </c>
      <c r="K37" s="171">
        <f>IFERROR(VLOOKUP(J37,AnsITBL,2,FALSE),0)</f>
        <v/>
      </c>
      <c r="L37" s="283">
        <f>IFERROR(AVERAGE(K37,K41),0)</f>
        <v/>
      </c>
      <c r="M37" s="563" t="n"/>
      <c r="N37" s="286">
        <f>J37</f>
        <v/>
      </c>
      <c r="O37" s="171">
        <f>IFERROR(VLOOKUP(N37,AnsITBL,2,FALSE),0)</f>
        <v/>
      </c>
      <c r="P37" s="283">
        <f>IFERROR(AVERAGE(O37,O41),0)</f>
        <v/>
      </c>
      <c r="Q37" s="563" t="n"/>
      <c r="R37" s="286">
        <f>N37</f>
        <v/>
      </c>
      <c r="S37" s="171">
        <f>IFERROR(VLOOKUP(R37,AnsITBL,2,FALSE),0)</f>
        <v/>
      </c>
      <c r="T37" s="283">
        <f>IFERROR(AVERAGE(S37,S41),0)</f>
        <v/>
      </c>
      <c r="U37" s="563" t="n"/>
      <c r="V37" s="286">
        <f>R37</f>
        <v/>
      </c>
      <c r="W37" s="171">
        <f>IFERROR(VLOOKUP(V37,AnsITBL,2,FALSE),0)</f>
        <v/>
      </c>
      <c r="X37" s="283">
        <f>IFERROR(AVERAGE(W37,W41),0)</f>
        <v/>
      </c>
      <c r="Y37" s="563" t="n"/>
    </row>
    <row r="38" ht="28" customHeight="1" s="330">
      <c r="A38" s="161">
        <f>Interview!A50</f>
        <v/>
      </c>
      <c r="B38" s="559" t="n"/>
      <c r="C38" s="245">
        <f>VLOOKUP(A38,'imp-questions'!A:H,5,FALSE)</f>
        <v/>
      </c>
      <c r="D38" s="276">
        <f>VLOOKUP(A38,'imp-questions'!A:H,6,FALSE)</f>
        <v/>
      </c>
      <c r="E38" s="165">
        <f>CHAR(65+VLOOKUP(A38,'imp-questions'!A:H,8,FALSE))</f>
        <v/>
      </c>
      <c r="F38" s="280">
        <f>Interview!F50</f>
        <v/>
      </c>
      <c r="G38" s="171">
        <f>IFERROR(VLOOKUP(F38,AnsITBL,2,FALSE),0)</f>
        <v/>
      </c>
      <c r="H38" s="283">
        <f>IFERROR(AVERAGE(G38,G42),0)</f>
        <v/>
      </c>
      <c r="I38" s="563" t="n"/>
      <c r="J38" s="286">
        <f>F38</f>
        <v/>
      </c>
      <c r="K38" s="171">
        <f>IFERROR(VLOOKUP(J38,AnsITBL,2,FALSE),0)</f>
        <v/>
      </c>
      <c r="L38" s="283">
        <f>IFERROR(AVERAGE(K38,K42),0)</f>
        <v/>
      </c>
      <c r="M38" s="563" t="n"/>
      <c r="N38" s="286">
        <f>J38</f>
        <v/>
      </c>
      <c r="O38" s="171">
        <f>IFERROR(VLOOKUP(N38,AnsITBL,2,FALSE),0)</f>
        <v/>
      </c>
      <c r="P38" s="283">
        <f>IFERROR(AVERAGE(O38,O42),0)</f>
        <v/>
      </c>
      <c r="Q38" s="563" t="n"/>
      <c r="R38" s="286">
        <f>N38</f>
        <v/>
      </c>
      <c r="S38" s="171">
        <f>IFERROR(VLOOKUP(R38,AnsITBL,2,FALSE),0)</f>
        <v/>
      </c>
      <c r="T38" s="283">
        <f>IFERROR(AVERAGE(S38,S42),0)</f>
        <v/>
      </c>
      <c r="U38" s="563" t="n"/>
      <c r="V38" s="286">
        <f>R38</f>
        <v/>
      </c>
      <c r="W38" s="171">
        <f>IFERROR(VLOOKUP(V38,AnsITBL,2,FALSE),0)</f>
        <v/>
      </c>
      <c r="X38" s="283">
        <f>IFERROR(AVERAGE(W38,W42),0)</f>
        <v/>
      </c>
      <c r="Y38" s="563" t="n"/>
    </row>
    <row r="39" ht="13" customHeight="1" s="330">
      <c r="A39" s="161" t="n"/>
      <c r="B39" s="257" t="n"/>
      <c r="C39" s="246" t="n"/>
      <c r="D39" s="228" t="n"/>
      <c r="E39" s="228" t="n"/>
      <c r="F39" s="228" t="n"/>
      <c r="G39" s="228" t="n"/>
      <c r="H39" s="228" t="n"/>
      <c r="I39" s="563" t="n"/>
      <c r="J39" s="228" t="n"/>
      <c r="K39" s="228" t="n"/>
      <c r="L39" s="228" t="n"/>
      <c r="M39" s="563" t="n"/>
      <c r="N39" s="228" t="n"/>
      <c r="O39" s="228" t="n"/>
      <c r="P39" s="228" t="n"/>
      <c r="Q39" s="563" t="n"/>
      <c r="R39" s="228" t="n"/>
      <c r="S39" s="228" t="n"/>
      <c r="T39" s="228" t="n"/>
      <c r="U39" s="563" t="n"/>
      <c r="V39" s="228" t="n"/>
      <c r="W39" s="228" t="n"/>
      <c r="X39" s="228" t="n"/>
      <c r="Y39" s="563" t="n"/>
    </row>
    <row r="40">
      <c r="A40" s="161">
        <f>Interview!A53</f>
        <v/>
      </c>
      <c r="B40" s="556">
        <f>VLOOKUP(A40,'imp-questions'!A:H,4,FALSE)</f>
        <v/>
      </c>
      <c r="C40" s="245">
        <f>VLOOKUP(A40,'imp-questions'!A:H,5,FALSE)</f>
        <v/>
      </c>
      <c r="D40" s="195">
        <f>VLOOKUP(A40,'imp-questions'!A:H,6,FALSE)</f>
        <v/>
      </c>
      <c r="E40" s="163">
        <f>CHAR(65+VLOOKUP(A40,'imp-questions'!A:H,8,FALSE))</f>
        <v/>
      </c>
      <c r="F40" s="278">
        <f>Interview!F53</f>
        <v/>
      </c>
      <c r="G40" s="171">
        <f>IFERROR(VLOOKUP(F40,AnsWTBL,2,FALSE),0)</f>
        <v/>
      </c>
      <c r="H40" s="132" t="n"/>
      <c r="I40" s="563" t="n"/>
      <c r="J40" s="286">
        <f>F40</f>
        <v/>
      </c>
      <c r="K40" s="171">
        <f>IFERROR(VLOOKUP(J40,AnsWTBL,2,FALSE),0)</f>
        <v/>
      </c>
      <c r="L40" s="132" t="n"/>
      <c r="M40" s="563" t="n"/>
      <c r="N40" s="286">
        <f>J40</f>
        <v/>
      </c>
      <c r="O40" s="171">
        <f>IFERROR(VLOOKUP(N40,AnsWTBL,2,FALSE),0)</f>
        <v/>
      </c>
      <c r="P40" s="132" t="n"/>
      <c r="Q40" s="563" t="n"/>
      <c r="R40" s="286">
        <f>N40</f>
        <v/>
      </c>
      <c r="S40" s="171">
        <f>IFERROR(VLOOKUP(R40,AnsWTBL,2,FALSE),0)</f>
        <v/>
      </c>
      <c r="T40" s="132" t="n"/>
      <c r="U40" s="563" t="n"/>
      <c r="V40" s="286">
        <f>R40</f>
        <v/>
      </c>
      <c r="W40" s="171">
        <f>IFERROR(VLOOKUP(V40,AnsWTBL,2,FALSE),0)</f>
        <v/>
      </c>
      <c r="X40" s="132" t="n"/>
      <c r="Y40" s="563" t="n"/>
    </row>
    <row r="41">
      <c r="A41" s="161">
        <f>Interview!A55</f>
        <v/>
      </c>
      <c r="B41" s="558" t="n"/>
      <c r="C41" s="245">
        <f>VLOOKUP(A41,'imp-questions'!A:H,5,FALSE)</f>
        <v/>
      </c>
      <c r="D41" s="195">
        <f>VLOOKUP(A41,'imp-questions'!A:H,6,FALSE)</f>
        <v/>
      </c>
      <c r="E41" s="163">
        <f>CHAR(65+VLOOKUP(A41,'imp-questions'!A:H,8,FALSE))</f>
        <v/>
      </c>
      <c r="F41" s="280">
        <f>Interview!F55</f>
        <v/>
      </c>
      <c r="G41" s="171">
        <f>IFERROR(VLOOKUP(F41,AnsLTBL,2,FALSE),0)</f>
        <v/>
      </c>
      <c r="H41" s="132" t="n"/>
      <c r="I41" s="563" t="n"/>
      <c r="J41" s="286">
        <f>F41</f>
        <v/>
      </c>
      <c r="K41" s="171">
        <f>IFERROR(VLOOKUP(J41,AnsLTBL,2,FALSE),0)</f>
        <v/>
      </c>
      <c r="L41" s="132" t="n"/>
      <c r="M41" s="563" t="n"/>
      <c r="N41" s="286">
        <f>J41</f>
        <v/>
      </c>
      <c r="O41" s="171">
        <f>IFERROR(VLOOKUP(N41,AnsLTBL,2,FALSE),0)</f>
        <v/>
      </c>
      <c r="P41" s="132" t="n"/>
      <c r="Q41" s="563" t="n"/>
      <c r="R41" s="286">
        <f>N41</f>
        <v/>
      </c>
      <c r="S41" s="171">
        <f>IFERROR(VLOOKUP(R41,AnsLTBL,2,FALSE),0)</f>
        <v/>
      </c>
      <c r="T41" s="132" t="n"/>
      <c r="U41" s="563" t="n"/>
      <c r="V41" s="286">
        <f>R41</f>
        <v/>
      </c>
      <c r="W41" s="171">
        <f>IFERROR(VLOOKUP(V41,AnsLTBL,2,FALSE),0)</f>
        <v/>
      </c>
      <c r="X41" s="132" t="n"/>
      <c r="Y41" s="563" t="n"/>
    </row>
    <row r="42" ht="42" customHeight="1" s="330">
      <c r="A42" s="161">
        <f>Interview!A57</f>
        <v/>
      </c>
      <c r="B42" s="559" t="n"/>
      <c r="C42" s="245">
        <f>VLOOKUP(A42,'imp-questions'!A:H,5,FALSE)</f>
        <v/>
      </c>
      <c r="D42" s="276">
        <f>VLOOKUP(A42,'imp-questions'!A:H,6,FALSE)</f>
        <v/>
      </c>
      <c r="E42" s="163">
        <f>CHAR(65+VLOOKUP(A42,'imp-questions'!A:H,8,FALSE))</f>
        <v/>
      </c>
      <c r="F42" s="280">
        <f>Interview!F57</f>
        <v/>
      </c>
      <c r="G42" s="171">
        <f>IFERROR(VLOOKUP(F42,AnsLTBL,2,FALSE),0)</f>
        <v/>
      </c>
      <c r="H42" s="132" t="n"/>
      <c r="I42" s="567" t="n"/>
      <c r="J42" s="286">
        <f>F42</f>
        <v/>
      </c>
      <c r="K42" s="171">
        <f>IFERROR(VLOOKUP(J42,AnsLTBL,2,FALSE),0)</f>
        <v/>
      </c>
      <c r="L42" s="132" t="n"/>
      <c r="M42" s="567" t="n"/>
      <c r="N42" s="286">
        <f>J42</f>
        <v/>
      </c>
      <c r="O42" s="171">
        <f>IFERROR(VLOOKUP(N42,AnsLTBL,2,FALSE),0)</f>
        <v/>
      </c>
      <c r="P42" s="132" t="n"/>
      <c r="Q42" s="567" t="n"/>
      <c r="R42" s="286">
        <f>N42</f>
        <v/>
      </c>
      <c r="S42" s="171">
        <f>IFERROR(VLOOKUP(R42,AnsLTBL,2,FALSE),0)</f>
        <v/>
      </c>
      <c r="T42" s="132" t="n"/>
      <c r="U42" s="567" t="n"/>
      <c r="V42" s="286">
        <f>R42</f>
        <v/>
      </c>
      <c r="W42" s="171">
        <f>IFERROR(VLOOKUP(V42,AnsLTBL,2,FALSE),0)</f>
        <v/>
      </c>
      <c r="X42" s="132" t="n"/>
      <c r="Y42" s="567" t="n"/>
    </row>
    <row r="43" ht="13" customHeight="1" s="330">
      <c r="A43" s="161" t="n"/>
      <c r="B43" s="257" t="n"/>
      <c r="C43" s="246" t="n"/>
      <c r="D43" s="228" t="n"/>
      <c r="E43" s="228" t="n"/>
      <c r="F43" s="228" t="n"/>
      <c r="G43" s="228" t="n"/>
      <c r="H43" s="228" t="n"/>
      <c r="I43" s="228" t="n"/>
      <c r="J43" s="228" t="n"/>
      <c r="K43" s="228" t="n"/>
      <c r="L43" s="228" t="n"/>
      <c r="M43" s="228" t="n"/>
      <c r="N43" s="228" t="n"/>
      <c r="O43" s="228" t="n"/>
      <c r="P43" s="228" t="n"/>
      <c r="Q43" s="228" t="n"/>
      <c r="R43" s="228" t="n"/>
      <c r="S43" s="228" t="n"/>
      <c r="T43" s="228" t="n"/>
      <c r="U43" s="228" t="n"/>
      <c r="V43" s="228" t="n"/>
      <c r="W43" s="228" t="n"/>
      <c r="X43" s="228" t="n"/>
      <c r="Y43" s="228" t="n"/>
    </row>
    <row r="44">
      <c r="A44" s="161" t="n"/>
      <c r="B44" s="247" t="inlineStr">
        <is>
          <t>Design</t>
        </is>
      </c>
      <c r="C44" s="247" t="n"/>
      <c r="D44" s="232" t="n"/>
      <c r="E44" s="232" t="n"/>
      <c r="F44" s="486" t="inlineStr">
        <is>
          <t>Current</t>
        </is>
      </c>
      <c r="G44" s="539" t="n"/>
      <c r="H44" s="539" t="n"/>
      <c r="I44" s="539" t="n"/>
      <c r="J44" s="568" t="inlineStr">
        <is>
          <t>Phase I</t>
        </is>
      </c>
      <c r="K44" s="539" t="n"/>
      <c r="L44" s="539" t="n"/>
      <c r="M44" s="569" t="n"/>
      <c r="N44" s="568" t="inlineStr">
        <is>
          <t>Phase II</t>
        </is>
      </c>
      <c r="O44" s="539" t="n"/>
      <c r="P44" s="539" t="n"/>
      <c r="Q44" s="569" t="n"/>
      <c r="R44" s="568" t="inlineStr">
        <is>
          <t>Phase III</t>
        </is>
      </c>
      <c r="S44" s="539" t="n"/>
      <c r="T44" s="539" t="n"/>
      <c r="U44" s="569" t="n"/>
      <c r="V44" s="568" t="inlineStr">
        <is>
          <t>Phase IV</t>
        </is>
      </c>
      <c r="W44" s="539" t="n"/>
      <c r="X44" s="539" t="n"/>
      <c r="Y44" s="569" t="n"/>
    </row>
    <row r="45">
      <c r="A45" s="161" t="n"/>
      <c r="B45" s="259" t="inlineStr">
        <is>
          <t>Stream</t>
        </is>
      </c>
      <c r="C45" s="248" t="inlineStr">
        <is>
          <t>Level</t>
        </is>
      </c>
      <c r="D45" s="416" t="inlineStr">
        <is>
          <t>Threat Assessment</t>
        </is>
      </c>
      <c r="E45" s="418" t="n"/>
      <c r="F45" s="72" t="inlineStr">
        <is>
          <t>Answer</t>
        </is>
      </c>
      <c r="G45" s="72" t="n"/>
      <c r="H45" s="118" t="n"/>
      <c r="I45" s="237" t="inlineStr">
        <is>
          <t>Rating</t>
        </is>
      </c>
      <c r="J45" s="72" t="inlineStr">
        <is>
          <t>Answer</t>
        </is>
      </c>
      <c r="K45" s="72" t="n"/>
      <c r="L45" s="118" t="n"/>
      <c r="M45" s="237" t="inlineStr">
        <is>
          <t>Rating</t>
        </is>
      </c>
      <c r="N45" s="72" t="inlineStr">
        <is>
          <t>Answer</t>
        </is>
      </c>
      <c r="O45" s="72" t="n"/>
      <c r="P45" s="118" t="n"/>
      <c r="Q45" s="237" t="inlineStr">
        <is>
          <t>Rating</t>
        </is>
      </c>
      <c r="R45" s="72" t="inlineStr">
        <is>
          <t>Answer</t>
        </is>
      </c>
      <c r="S45" s="72" t="n"/>
      <c r="T45" s="118" t="n"/>
      <c r="U45" s="237" t="inlineStr">
        <is>
          <t>Rating</t>
        </is>
      </c>
      <c r="V45" s="72" t="inlineStr">
        <is>
          <t>Answer</t>
        </is>
      </c>
      <c r="W45" s="72" t="n"/>
      <c r="X45" s="118" t="n"/>
      <c r="Y45" s="237" t="inlineStr">
        <is>
          <t>Rating</t>
        </is>
      </c>
    </row>
    <row r="46" ht="28" customHeight="1" s="330">
      <c r="A46" s="161">
        <f>Interview!A61</f>
        <v/>
      </c>
      <c r="B46" s="570">
        <f>VLOOKUP(A46,'imp-questions'!A:H,4,FALSE)</f>
        <v/>
      </c>
      <c r="C46" s="249">
        <f>VLOOKUP(A46,'imp-questions'!A:H,5,FALSE)</f>
        <v/>
      </c>
      <c r="D46" s="195">
        <f>VLOOKUP(A46,'imp-questions'!A:H,6,FALSE)</f>
        <v/>
      </c>
      <c r="E46" s="163">
        <f>CHAR(65+VLOOKUP(A46,'imp-questions'!A:H,8,FALSE))</f>
        <v/>
      </c>
      <c r="F46" s="5">
        <f>Interview!F61</f>
        <v/>
      </c>
      <c r="G46" s="171">
        <f>IFERROR(VLOOKUP(F46,AnsCTBL,2,FALSE),0)</f>
        <v/>
      </c>
      <c r="H46" s="281">
        <f>IFERROR(AVERAGE(G46,G50),0)</f>
        <v/>
      </c>
      <c r="I46" s="571">
        <f>SUM(H46:H48)</f>
        <v/>
      </c>
      <c r="J46" s="286">
        <f>F46</f>
        <v/>
      </c>
      <c r="K46" s="171">
        <f>IFERROR(VLOOKUP(J46,AnsCTBL,2,FALSE),0)</f>
        <v/>
      </c>
      <c r="L46" s="281">
        <f>IFERROR(AVERAGE(K46,K50),0)</f>
        <v/>
      </c>
      <c r="M46" s="571">
        <f>SUM(L46:L48)</f>
        <v/>
      </c>
      <c r="N46" s="286">
        <f>J46</f>
        <v/>
      </c>
      <c r="O46" s="171">
        <f>IFERROR(VLOOKUP(N46,AnsCTBL,2,FALSE),0)</f>
        <v/>
      </c>
      <c r="P46" s="281">
        <f>IFERROR(AVERAGE(O46,O50),0)</f>
        <v/>
      </c>
      <c r="Q46" s="571">
        <f>SUM(P46:P48)</f>
        <v/>
      </c>
      <c r="R46" s="286">
        <f>N46</f>
        <v/>
      </c>
      <c r="S46" s="171">
        <f>IFERROR(VLOOKUP(R46,AnsCTBL,2,FALSE),0)</f>
        <v/>
      </c>
      <c r="T46" s="281">
        <f>IFERROR(AVERAGE(S46,S50),0)</f>
        <v/>
      </c>
      <c r="U46" s="571">
        <f>SUM(T46:T48)</f>
        <v/>
      </c>
      <c r="V46" s="286">
        <f>R46</f>
        <v/>
      </c>
      <c r="W46" s="171">
        <f>IFERROR(VLOOKUP(V46,AnsCTBL,2,FALSE),0)</f>
        <v/>
      </c>
      <c r="X46" s="281">
        <f>IFERROR(AVERAGE(W46,W50),0)</f>
        <v/>
      </c>
      <c r="Y46" s="571">
        <f>SUM(X46:X48)</f>
        <v/>
      </c>
    </row>
    <row r="47" ht="28" customHeight="1" s="330">
      <c r="A47" s="161">
        <f>Interview!A63</f>
        <v/>
      </c>
      <c r="B47" s="558" t="n"/>
      <c r="C47" s="249">
        <f>VLOOKUP(A47,'imp-questions'!A:H,5,FALSE)</f>
        <v/>
      </c>
      <c r="D47" s="195">
        <f>VLOOKUP(A47,'imp-questions'!A:H,6,FALSE)</f>
        <v/>
      </c>
      <c r="E47" s="163">
        <f>CHAR(65+VLOOKUP(A47,'imp-questions'!A:H,8,FALSE))</f>
        <v/>
      </c>
      <c r="F47" s="188">
        <f>Interview!F63</f>
        <v/>
      </c>
      <c r="G47" s="171">
        <f>IFERROR(VLOOKUP(F47,AnsFTBL,2,FALSE),0)</f>
        <v/>
      </c>
      <c r="H47" s="281">
        <f>IFERROR(AVERAGE(G47,G51),0)</f>
        <v/>
      </c>
      <c r="I47" s="563" t="n"/>
      <c r="J47" s="286">
        <f>F47</f>
        <v/>
      </c>
      <c r="K47" s="171">
        <f>IFERROR(VLOOKUP(J47,AnsFTBL,2,FALSE),0)</f>
        <v/>
      </c>
      <c r="L47" s="281">
        <f>IFERROR(AVERAGE(K47,K51),0)</f>
        <v/>
      </c>
      <c r="M47" s="563" t="n"/>
      <c r="N47" s="286">
        <f>J47</f>
        <v/>
      </c>
      <c r="O47" s="171">
        <f>IFERROR(VLOOKUP(N47,AnsFTBL,2,FALSE),0)</f>
        <v/>
      </c>
      <c r="P47" s="281">
        <f>IFERROR(AVERAGE(O47,O51),0)</f>
        <v/>
      </c>
      <c r="Q47" s="563" t="n"/>
      <c r="R47" s="286">
        <f>N47</f>
        <v/>
      </c>
      <c r="S47" s="171">
        <f>IFERROR(VLOOKUP(R47,AnsFTBL,2,FALSE),0)</f>
        <v/>
      </c>
      <c r="T47" s="281">
        <f>IFERROR(AVERAGE(S47,S51),0)</f>
        <v/>
      </c>
      <c r="U47" s="563" t="n"/>
      <c r="V47" s="286">
        <f>R47</f>
        <v/>
      </c>
      <c r="W47" s="171">
        <f>IFERROR(VLOOKUP(V47,AnsFTBL,2,FALSE),0)</f>
        <v/>
      </c>
      <c r="X47" s="281">
        <f>IFERROR(AVERAGE(W47,W51),0)</f>
        <v/>
      </c>
      <c r="Y47" s="563" t="n"/>
    </row>
    <row r="48">
      <c r="A48" s="161">
        <f>Interview!A65</f>
        <v/>
      </c>
      <c r="B48" s="559" t="n"/>
      <c r="C48" s="249">
        <f>VLOOKUP(A48,'imp-questions'!A:H,5,FALSE)</f>
        <v/>
      </c>
      <c r="D48" s="276">
        <f>VLOOKUP(A48,'imp-questions'!A:H,6,FALSE)</f>
        <v/>
      </c>
      <c r="E48" s="163">
        <f>CHAR(65+VLOOKUP(A48,'imp-questions'!A:H,8,FALSE))</f>
        <v/>
      </c>
      <c r="F48" s="188">
        <f>Interview!F65</f>
        <v/>
      </c>
      <c r="G48" s="171">
        <f>IFERROR(VLOOKUP(F48,AnsGTBL,2,FALSE),0)</f>
        <v/>
      </c>
      <c r="H48" s="281">
        <f>IFERROR(AVERAGE(G48,G52),0)</f>
        <v/>
      </c>
      <c r="I48" s="563" t="n"/>
      <c r="J48" s="286">
        <f>F48</f>
        <v/>
      </c>
      <c r="K48" s="171">
        <f>IFERROR(VLOOKUP(J48,AnsGTBL,2,FALSE),0)</f>
        <v/>
      </c>
      <c r="L48" s="281">
        <f>IFERROR(AVERAGE(K48,K52),0)</f>
        <v/>
      </c>
      <c r="M48" s="563" t="n"/>
      <c r="N48" s="286">
        <f>J48</f>
        <v/>
      </c>
      <c r="O48" s="171">
        <f>IFERROR(VLOOKUP(N48,AnsGTBL,2,FALSE),0)</f>
        <v/>
      </c>
      <c r="P48" s="281">
        <f>IFERROR(AVERAGE(O48,O52),0)</f>
        <v/>
      </c>
      <c r="Q48" s="563" t="n"/>
      <c r="R48" s="286">
        <f>N48</f>
        <v/>
      </c>
      <c r="S48" s="171">
        <f>IFERROR(VLOOKUP(R48,AnsGTBL,2,FALSE),0)</f>
        <v/>
      </c>
      <c r="T48" s="281">
        <f>IFERROR(AVERAGE(S48,S52),0)</f>
        <v/>
      </c>
      <c r="U48" s="563" t="n"/>
      <c r="V48" s="286">
        <f>R48</f>
        <v/>
      </c>
      <c r="W48" s="171">
        <f>IFERROR(VLOOKUP(V48,AnsGTBL,2,FALSE),0)</f>
        <v/>
      </c>
      <c r="X48" s="281">
        <f>IFERROR(AVERAGE(W48,W52),0)</f>
        <v/>
      </c>
      <c r="Y48" s="563" t="n"/>
    </row>
    <row r="49" ht="13" customHeight="1" s="330">
      <c r="A49" s="161" t="n"/>
      <c r="B49" s="257" t="n"/>
      <c r="C49" s="246" t="n"/>
      <c r="D49" s="228" t="n"/>
      <c r="E49" s="228" t="n"/>
      <c r="F49" s="228" t="n"/>
      <c r="G49" s="228" t="n"/>
      <c r="H49" s="228" t="n"/>
      <c r="I49" s="563" t="n"/>
      <c r="J49" s="228" t="n"/>
      <c r="K49" s="228" t="n"/>
      <c r="L49" s="228" t="n"/>
      <c r="M49" s="563" t="n"/>
      <c r="N49" s="228" t="n"/>
      <c r="O49" s="228" t="n"/>
      <c r="P49" s="228" t="n"/>
      <c r="Q49" s="563" t="n"/>
      <c r="R49" s="228" t="n"/>
      <c r="S49" s="228" t="n"/>
      <c r="T49" s="228" t="n"/>
      <c r="U49" s="563" t="n"/>
      <c r="V49" s="228" t="n"/>
      <c r="W49" s="228" t="n"/>
      <c r="X49" s="228" t="n"/>
      <c r="Y49" s="563" t="n"/>
    </row>
    <row r="50">
      <c r="A50" s="161">
        <f>Interview!A68</f>
        <v/>
      </c>
      <c r="B50" s="570">
        <f>VLOOKUP(A50,'imp-questions'!A:H,4,FALSE)</f>
        <v/>
      </c>
      <c r="C50" s="249">
        <f>VLOOKUP(A50,'imp-questions'!A:H,5,FALSE)</f>
        <v/>
      </c>
      <c r="D50" s="195">
        <f>VLOOKUP(A50,'imp-questions'!A:H,6,FALSE)</f>
        <v/>
      </c>
      <c r="E50" s="163">
        <f>CHAR(65+VLOOKUP(A50,'imp-questions'!A:H,8,FALSE))</f>
        <v/>
      </c>
      <c r="F50" s="188">
        <f>Interview!F68</f>
        <v/>
      </c>
      <c r="G50" s="171">
        <f>IFERROR(VLOOKUP(F50,AnsCTBL,2,FALSE),0)</f>
        <v/>
      </c>
      <c r="H50" s="132" t="n"/>
      <c r="I50" s="563" t="n"/>
      <c r="J50" s="286">
        <f>F50</f>
        <v/>
      </c>
      <c r="K50" s="171">
        <f>IFERROR(VLOOKUP(J50,AnsCTBL,2,FALSE),0)</f>
        <v/>
      </c>
      <c r="L50" s="132" t="n"/>
      <c r="M50" s="563" t="n"/>
      <c r="N50" s="286">
        <f>J50</f>
        <v/>
      </c>
      <c r="O50" s="171">
        <f>IFERROR(VLOOKUP(N50,AnsCTBL,2,FALSE),0)</f>
        <v/>
      </c>
      <c r="P50" s="132" t="n"/>
      <c r="Q50" s="563" t="n"/>
      <c r="R50" s="286">
        <f>N50</f>
        <v/>
      </c>
      <c r="S50" s="171">
        <f>IFERROR(VLOOKUP(R50,AnsCTBL,2,FALSE),0)</f>
        <v/>
      </c>
      <c r="T50" s="132" t="n"/>
      <c r="U50" s="563" t="n"/>
      <c r="V50" s="286">
        <f>R50</f>
        <v/>
      </c>
      <c r="W50" s="171">
        <f>IFERROR(VLOOKUP(V50,AnsCTBL,2,FALSE),0)</f>
        <v/>
      </c>
      <c r="X50" s="132" t="n"/>
      <c r="Y50" s="563" t="n"/>
    </row>
    <row r="51">
      <c r="A51" s="161">
        <f>Interview!A70</f>
        <v/>
      </c>
      <c r="B51" s="558" t="n"/>
      <c r="C51" s="249">
        <f>VLOOKUP(A51,'imp-questions'!A:H,5,FALSE)</f>
        <v/>
      </c>
      <c r="D51" s="195">
        <f>VLOOKUP(A51,'imp-questions'!A:H,6,FALSE)</f>
        <v/>
      </c>
      <c r="E51" s="163">
        <f>CHAR(65+VLOOKUP(A51,'imp-questions'!A:H,8,FALSE))</f>
        <v/>
      </c>
      <c r="F51" s="191">
        <f>Interview!F70</f>
        <v/>
      </c>
      <c r="G51" s="171">
        <f>IFERROR(VLOOKUP(F51,AnsFTBL,2,FALSE),0)</f>
        <v/>
      </c>
      <c r="H51" s="132" t="n"/>
      <c r="I51" s="563" t="n"/>
      <c r="J51" s="286">
        <f>F51</f>
        <v/>
      </c>
      <c r="K51" s="171">
        <f>IFERROR(VLOOKUP(J51,AnsFTBL,2,FALSE),0)</f>
        <v/>
      </c>
      <c r="L51" s="132" t="n"/>
      <c r="M51" s="563" t="n"/>
      <c r="N51" s="286">
        <f>J51</f>
        <v/>
      </c>
      <c r="O51" s="171">
        <f>IFERROR(VLOOKUP(N51,AnsFTBL,2,FALSE),0)</f>
        <v/>
      </c>
      <c r="P51" s="132" t="n"/>
      <c r="Q51" s="563" t="n"/>
      <c r="R51" s="286">
        <f>N51</f>
        <v/>
      </c>
      <c r="S51" s="171">
        <f>IFERROR(VLOOKUP(R51,AnsFTBL,2,FALSE),0)</f>
        <v/>
      </c>
      <c r="T51" s="132" t="n"/>
      <c r="U51" s="563" t="n"/>
      <c r="V51" s="286">
        <f>R51</f>
        <v/>
      </c>
      <c r="W51" s="171">
        <f>IFERROR(VLOOKUP(V51,AnsFTBL,2,FALSE),0)</f>
        <v/>
      </c>
      <c r="X51" s="132" t="n"/>
      <c r="Y51" s="563" t="n"/>
    </row>
    <row r="52" ht="28" customHeight="1" s="330">
      <c r="A52" s="161">
        <f>Interview!A72</f>
        <v/>
      </c>
      <c r="B52" s="559" t="n"/>
      <c r="C52" s="249">
        <f>VLOOKUP(A52,'imp-questions'!A:H,5,FALSE)</f>
        <v/>
      </c>
      <c r="D52" s="276">
        <f>VLOOKUP(A52,'imp-questions'!A:H,6,FALSE)</f>
        <v/>
      </c>
      <c r="E52" s="163">
        <f>CHAR(65+VLOOKUP(A52,'imp-questions'!A:H,8,FALSE))</f>
        <v/>
      </c>
      <c r="F52" s="191">
        <f>Interview!F72</f>
        <v/>
      </c>
      <c r="G52" s="171">
        <f>IFERROR(VLOOKUP(F52,AnsNTBL,2,FALSE),0)</f>
        <v/>
      </c>
      <c r="H52" s="132" t="n"/>
      <c r="I52" s="565" t="n"/>
      <c r="J52" s="286">
        <f>F52</f>
        <v/>
      </c>
      <c r="K52" s="171">
        <f>IFERROR(VLOOKUP(J52,AnsNTBL,2,FALSE),0)</f>
        <v/>
      </c>
      <c r="L52" s="132" t="n"/>
      <c r="M52" s="565" t="n"/>
      <c r="N52" s="286">
        <f>J52</f>
        <v/>
      </c>
      <c r="O52" s="171">
        <f>IFERROR(VLOOKUP(N52,AnsNTBL,2,FALSE),0)</f>
        <v/>
      </c>
      <c r="P52" s="132" t="n"/>
      <c r="Q52" s="565" t="n"/>
      <c r="R52" s="286">
        <f>N52</f>
        <v/>
      </c>
      <c r="S52" s="171">
        <f>IFERROR(VLOOKUP(R52,AnsNTBL,2,FALSE),0)</f>
        <v/>
      </c>
      <c r="T52" s="132" t="n"/>
      <c r="U52" s="565" t="n"/>
      <c r="V52" s="286">
        <f>R52</f>
        <v/>
      </c>
      <c r="W52" s="171">
        <f>IFERROR(VLOOKUP(V52,AnsNTBL,2,FALSE),0)</f>
        <v/>
      </c>
      <c r="X52" s="132" t="n"/>
      <c r="Y52" s="565" t="n"/>
    </row>
    <row r="53" ht="13" customHeight="1" s="330">
      <c r="A53" s="161" t="n"/>
      <c r="B53" s="257" t="n"/>
      <c r="C53" s="246" t="n"/>
      <c r="D53" s="228" t="n"/>
      <c r="E53" s="228" t="n"/>
      <c r="F53" s="228" t="n"/>
      <c r="G53" s="228" t="n"/>
      <c r="H53" s="228" t="n"/>
      <c r="I53" s="228" t="n"/>
      <c r="J53" s="228" t="n"/>
      <c r="K53" s="228" t="n"/>
      <c r="L53" s="228" t="n"/>
      <c r="M53" s="228" t="n"/>
      <c r="N53" s="228" t="n"/>
      <c r="O53" s="228" t="n"/>
      <c r="P53" s="228" t="n"/>
      <c r="Q53" s="228" t="n"/>
      <c r="R53" s="228" t="n"/>
      <c r="S53" s="228" t="n"/>
      <c r="T53" s="228" t="n"/>
      <c r="U53" s="228" t="n"/>
      <c r="V53" s="228" t="n"/>
      <c r="W53" s="228" t="n"/>
      <c r="X53" s="228" t="n"/>
      <c r="Y53" s="228" t="n"/>
    </row>
    <row r="54">
      <c r="A54" s="161" t="n"/>
      <c r="B54" s="259" t="inlineStr">
        <is>
          <t>Stream</t>
        </is>
      </c>
      <c r="C54" s="248" t="inlineStr">
        <is>
          <t>Level</t>
        </is>
      </c>
      <c r="D54" s="413" t="inlineStr">
        <is>
          <t>Security Requirements</t>
        </is>
      </c>
      <c r="E54" s="415" t="n"/>
      <c r="F54" s="74" t="inlineStr">
        <is>
          <t>Answer</t>
        </is>
      </c>
      <c r="G54" s="74" t="n"/>
      <c r="H54" s="119" t="n"/>
      <c r="I54" s="237" t="inlineStr">
        <is>
          <t>Rating</t>
        </is>
      </c>
      <c r="J54" s="74" t="inlineStr">
        <is>
          <t>Answer</t>
        </is>
      </c>
      <c r="K54" s="74" t="n"/>
      <c r="L54" s="119" t="n"/>
      <c r="M54" s="237" t="inlineStr">
        <is>
          <t>Rating</t>
        </is>
      </c>
      <c r="N54" s="74" t="inlineStr">
        <is>
          <t>Answer</t>
        </is>
      </c>
      <c r="O54" s="74" t="n"/>
      <c r="P54" s="119" t="n"/>
      <c r="Q54" s="237" t="inlineStr">
        <is>
          <t>Rating</t>
        </is>
      </c>
      <c r="R54" s="74" t="inlineStr">
        <is>
          <t>Answer</t>
        </is>
      </c>
      <c r="S54" s="74" t="n"/>
      <c r="T54" s="119" t="n"/>
      <c r="U54" s="237" t="inlineStr">
        <is>
          <t>Rating</t>
        </is>
      </c>
      <c r="V54" s="74" t="inlineStr">
        <is>
          <t>Answer</t>
        </is>
      </c>
      <c r="W54" s="74" t="n"/>
      <c r="X54" s="119" t="n"/>
      <c r="Y54" s="237" t="inlineStr">
        <is>
          <t>Rating</t>
        </is>
      </c>
    </row>
    <row r="55">
      <c r="A55" s="161">
        <f>Interview!A75</f>
        <v/>
      </c>
      <c r="B55" s="572">
        <f>VLOOKUP(A55,'imp-questions'!A:H,4,FALSE)</f>
        <v/>
      </c>
      <c r="C55" s="249">
        <f>VLOOKUP(A55,'imp-questions'!A:H,5,FALSE)</f>
        <v/>
      </c>
      <c r="D55" s="195">
        <f>VLOOKUP(A55,'imp-questions'!A:H,6,FALSE)</f>
        <v/>
      </c>
      <c r="E55" s="163">
        <f>CHAR(65+VLOOKUP(A55,'imp-questions'!A:H,8,FALSE))</f>
        <v/>
      </c>
      <c r="F55" s="188">
        <f>Interview!F75</f>
        <v/>
      </c>
      <c r="G55" s="171">
        <f>IFERROR(VLOOKUP(F55,AnsFTBL,2,FALSE),0)</f>
        <v/>
      </c>
      <c r="H55" s="281">
        <f>IFERROR(AVERAGE(G55,G59),0)</f>
        <v/>
      </c>
      <c r="I55" s="571">
        <f>SUM(H55:H57)</f>
        <v/>
      </c>
      <c r="J55" s="286">
        <f>F55</f>
        <v/>
      </c>
      <c r="K55" s="171">
        <f>IFERROR(VLOOKUP(J55,AnsFTBL,2,FALSE),0)</f>
        <v/>
      </c>
      <c r="L55" s="281">
        <f>IFERROR(AVERAGE(K55,K59),0)</f>
        <v/>
      </c>
      <c r="M55" s="571">
        <f>SUM(L55:L57)</f>
        <v/>
      </c>
      <c r="N55" s="286">
        <f>J55</f>
        <v/>
      </c>
      <c r="O55" s="171">
        <f>IFERROR(VLOOKUP(N55,AnsFTBL,2,FALSE),0)</f>
        <v/>
      </c>
      <c r="P55" s="281">
        <f>IFERROR(AVERAGE(O55,O59),0)</f>
        <v/>
      </c>
      <c r="Q55" s="571">
        <f>SUM(P55:P57)</f>
        <v/>
      </c>
      <c r="R55" s="286">
        <f>N55</f>
        <v/>
      </c>
      <c r="S55" s="171">
        <f>IFERROR(VLOOKUP(R55,AnsFTBL,2,FALSE),0)</f>
        <v/>
      </c>
      <c r="T55" s="281">
        <f>IFERROR(AVERAGE(S55,S59),0)</f>
        <v/>
      </c>
      <c r="U55" s="571">
        <f>SUM(T55:T57)</f>
        <v/>
      </c>
      <c r="V55" s="286">
        <f>R55</f>
        <v/>
      </c>
      <c r="W55" s="171">
        <f>IFERROR(VLOOKUP(V55,AnsFTBL,2,FALSE),0)</f>
        <v/>
      </c>
      <c r="X55" s="281">
        <f>IFERROR(AVERAGE(W55,W59),0)</f>
        <v/>
      </c>
      <c r="Y55" s="571">
        <f>SUM(X55:X57)</f>
        <v/>
      </c>
    </row>
    <row r="56" ht="28" customHeight="1" s="330">
      <c r="A56" s="161">
        <f>Interview!A77</f>
        <v/>
      </c>
      <c r="B56" s="558" t="n"/>
      <c r="C56" s="249">
        <f>VLOOKUP(A56,'imp-questions'!A:H,5,FALSE)</f>
        <v/>
      </c>
      <c r="D56" s="195">
        <f>VLOOKUP(A56,'imp-questions'!A:H,6,FALSE)</f>
        <v/>
      </c>
      <c r="E56" s="163">
        <f>CHAR(65+VLOOKUP(A56,'imp-questions'!A:H,8,FALSE))</f>
        <v/>
      </c>
      <c r="F56" s="192">
        <f>Interview!F77</f>
        <v/>
      </c>
      <c r="G56" s="171">
        <f>IFERROR(VLOOKUP(F56,AnsHTBL,2,FALSE),0)</f>
        <v/>
      </c>
      <c r="H56" s="281">
        <f>IFERROR(AVERAGE(G56,G60),0)</f>
        <v/>
      </c>
      <c r="I56" s="563" t="n"/>
      <c r="J56" s="286">
        <f>F56</f>
        <v/>
      </c>
      <c r="K56" s="171">
        <f>IFERROR(VLOOKUP(J56,AnsHTBL,2,FALSE),0)</f>
        <v/>
      </c>
      <c r="L56" s="281">
        <f>IFERROR(AVERAGE(K56,K60),0)</f>
        <v/>
      </c>
      <c r="M56" s="563" t="n"/>
      <c r="N56" s="286">
        <f>J56</f>
        <v/>
      </c>
      <c r="O56" s="171">
        <f>IFERROR(VLOOKUP(N56,AnsHTBL,2,FALSE),0)</f>
        <v/>
      </c>
      <c r="P56" s="281">
        <f>IFERROR(AVERAGE(O56,O60),0)</f>
        <v/>
      </c>
      <c r="Q56" s="563" t="n"/>
      <c r="R56" s="286">
        <f>N56</f>
        <v/>
      </c>
      <c r="S56" s="171">
        <f>IFERROR(VLOOKUP(R56,AnsHTBL,2,FALSE),0)</f>
        <v/>
      </c>
      <c r="T56" s="281">
        <f>IFERROR(AVERAGE(S56,S60),0)</f>
        <v/>
      </c>
      <c r="U56" s="563" t="n"/>
      <c r="V56" s="286">
        <f>R56</f>
        <v/>
      </c>
      <c r="W56" s="171">
        <f>IFERROR(VLOOKUP(V56,AnsHTBL,2,FALSE),0)</f>
        <v/>
      </c>
      <c r="X56" s="281">
        <f>IFERROR(AVERAGE(W56,W60),0)</f>
        <v/>
      </c>
      <c r="Y56" s="563" t="n"/>
    </row>
    <row r="57" ht="28" customHeight="1" s="330">
      <c r="A57" s="161">
        <f>Interview!A79</f>
        <v/>
      </c>
      <c r="B57" s="560" t="n"/>
      <c r="C57" s="249">
        <f>VLOOKUP(A57,'imp-questions'!A:H,5,FALSE)</f>
        <v/>
      </c>
      <c r="D57" s="195">
        <f>VLOOKUP(A57,'imp-questions'!A:H,6,FALSE)</f>
        <v/>
      </c>
      <c r="E57" s="163">
        <f>CHAR(65+VLOOKUP(A57,'imp-questions'!A:H,8,FALSE))</f>
        <v/>
      </c>
      <c r="F57" s="188">
        <f>Interview!F79</f>
        <v/>
      </c>
      <c r="G57" s="171">
        <f>IFERROR(VLOOKUP(F57,AnsFTBL,2,FALSE),0)</f>
        <v/>
      </c>
      <c r="H57" s="281">
        <f>IFERROR(AVERAGE(G57,G61),0)</f>
        <v/>
      </c>
      <c r="I57" s="563" t="n"/>
      <c r="J57" s="286">
        <f>F57</f>
        <v/>
      </c>
      <c r="K57" s="171">
        <f>IFERROR(VLOOKUP(J57,AnsFTBL,2,FALSE),0)</f>
        <v/>
      </c>
      <c r="L57" s="281">
        <f>IFERROR(AVERAGE(K57,K61),0)</f>
        <v/>
      </c>
      <c r="M57" s="563" t="n"/>
      <c r="N57" s="286">
        <f>J57</f>
        <v/>
      </c>
      <c r="O57" s="171">
        <f>IFERROR(VLOOKUP(N57,AnsFTBL,2,FALSE),0)</f>
        <v/>
      </c>
      <c r="P57" s="281">
        <f>IFERROR(AVERAGE(O57,O61),0)</f>
        <v/>
      </c>
      <c r="Q57" s="563" t="n"/>
      <c r="R57" s="286">
        <f>N57</f>
        <v/>
      </c>
      <c r="S57" s="171">
        <f>IFERROR(VLOOKUP(R57,AnsFTBL,2,FALSE),0)</f>
        <v/>
      </c>
      <c r="T57" s="281">
        <f>IFERROR(AVERAGE(S57,S61),0)</f>
        <v/>
      </c>
      <c r="U57" s="563" t="n"/>
      <c r="V57" s="286">
        <f>R57</f>
        <v/>
      </c>
      <c r="W57" s="171">
        <f>IFERROR(VLOOKUP(V57,AnsFTBL,2,FALSE),0)</f>
        <v/>
      </c>
      <c r="X57" s="281">
        <f>IFERROR(AVERAGE(W57,W61),0)</f>
        <v/>
      </c>
      <c r="Y57" s="563" t="n"/>
    </row>
    <row r="58" ht="13" customHeight="1" s="330">
      <c r="A58" s="161" t="n"/>
      <c r="B58" s="260" t="n"/>
      <c r="C58" s="246" t="n"/>
      <c r="D58" s="228" t="n"/>
      <c r="E58" s="228" t="n"/>
      <c r="F58" s="228" t="n"/>
      <c r="G58" s="228" t="n"/>
      <c r="H58" s="228" t="n"/>
      <c r="I58" s="563" t="n"/>
      <c r="J58" s="228" t="n"/>
      <c r="K58" s="228" t="n"/>
      <c r="L58" s="228" t="n"/>
      <c r="M58" s="563" t="n"/>
      <c r="N58" s="228" t="n"/>
      <c r="O58" s="228" t="n"/>
      <c r="P58" s="228" t="n"/>
      <c r="Q58" s="563" t="n"/>
      <c r="R58" s="228" t="n"/>
      <c r="S58" s="228" t="n"/>
      <c r="T58" s="228" t="n"/>
      <c r="U58" s="563" t="n"/>
      <c r="V58" s="228" t="n"/>
      <c r="W58" s="228" t="n"/>
      <c r="X58" s="228" t="n"/>
      <c r="Y58" s="563" t="n"/>
    </row>
    <row r="59" ht="28" customHeight="1" s="330">
      <c r="A59" s="161">
        <f>Interview!A82</f>
        <v/>
      </c>
      <c r="B59" s="570">
        <f>VLOOKUP(A59,'imp-questions'!A:H,4,FALSE)</f>
        <v/>
      </c>
      <c r="C59" s="249">
        <f>VLOOKUP(A59,'imp-questions'!A:H,5,FALSE)</f>
        <v/>
      </c>
      <c r="D59" s="195">
        <f>VLOOKUP(A59,'imp-questions'!A:H,6,FALSE)</f>
        <v/>
      </c>
      <c r="E59" s="163">
        <f>CHAR(65+VLOOKUP(A59,'imp-questions'!A:H,8,FALSE))</f>
        <v/>
      </c>
      <c r="F59" s="188">
        <f>Interview!F82</f>
        <v/>
      </c>
      <c r="G59" s="171">
        <f>IFERROR(VLOOKUP(F59,AnsHTBL,2,FALSE),0)</f>
        <v/>
      </c>
      <c r="H59" s="132" t="n"/>
      <c r="I59" s="563" t="n"/>
      <c r="J59" s="286">
        <f>F59</f>
        <v/>
      </c>
      <c r="K59" s="171">
        <f>IFERROR(VLOOKUP(J59,AnsHTBL,2,FALSE),0)</f>
        <v/>
      </c>
      <c r="L59" s="132" t="n"/>
      <c r="M59" s="563" t="n"/>
      <c r="N59" s="286">
        <f>J59</f>
        <v/>
      </c>
      <c r="O59" s="171">
        <f>IFERROR(VLOOKUP(N59,AnsHTBL,2,FALSE),0)</f>
        <v/>
      </c>
      <c r="P59" s="132" t="n"/>
      <c r="Q59" s="563" t="n"/>
      <c r="R59" s="286">
        <f>N59</f>
        <v/>
      </c>
      <c r="S59" s="171">
        <f>IFERROR(VLOOKUP(R59,AnsHTBL,2,FALSE),0)</f>
        <v/>
      </c>
      <c r="T59" s="132" t="n"/>
      <c r="U59" s="563" t="n"/>
      <c r="V59" s="286">
        <f>R59</f>
        <v/>
      </c>
      <c r="W59" s="171">
        <f>IFERROR(VLOOKUP(V59,AnsHTBL,2,FALSE),0)</f>
        <v/>
      </c>
      <c r="X59" s="132" t="n"/>
      <c r="Y59" s="563" t="n"/>
    </row>
    <row r="60" ht="28" customHeight="1" s="330">
      <c r="A60" s="161">
        <f>Interview!A84</f>
        <v/>
      </c>
      <c r="B60" s="558" t="n"/>
      <c r="C60" s="249">
        <f>VLOOKUP(A60,'imp-questions'!A:H,5,FALSE)</f>
        <v/>
      </c>
      <c r="D60" s="195">
        <f>VLOOKUP(A60,'imp-questions'!A:H,6,FALSE)</f>
        <v/>
      </c>
      <c r="E60" s="163">
        <f>CHAR(65+VLOOKUP(A60,'imp-questions'!A:H,8,FALSE))</f>
        <v/>
      </c>
      <c r="F60" s="192">
        <f>Interview!F84</f>
        <v/>
      </c>
      <c r="G60" s="171">
        <f>IFERROR(VLOOKUP(F60,AnsHTBL,2,FALSE),0)</f>
        <v/>
      </c>
      <c r="H60" s="132" t="n"/>
      <c r="I60" s="563" t="n"/>
      <c r="J60" s="286">
        <f>F60</f>
        <v/>
      </c>
      <c r="K60" s="171">
        <f>IFERROR(VLOOKUP(J60,AnsHTBL,2,FALSE),0)</f>
        <v/>
      </c>
      <c r="L60" s="132" t="n"/>
      <c r="M60" s="563" t="n"/>
      <c r="N60" s="286">
        <f>J60</f>
        <v/>
      </c>
      <c r="O60" s="171">
        <f>IFERROR(VLOOKUP(N60,AnsHTBL,2,FALSE),0)</f>
        <v/>
      </c>
      <c r="P60" s="132" t="n"/>
      <c r="Q60" s="563" t="n"/>
      <c r="R60" s="286">
        <f>N60</f>
        <v/>
      </c>
      <c r="S60" s="171">
        <f>IFERROR(VLOOKUP(R60,AnsHTBL,2,FALSE),0)</f>
        <v/>
      </c>
      <c r="T60" s="132" t="n"/>
      <c r="U60" s="563" t="n"/>
      <c r="V60" s="286">
        <f>R60</f>
        <v/>
      </c>
      <c r="W60" s="171">
        <f>IFERROR(VLOOKUP(V60,AnsHTBL,2,FALSE),0)</f>
        <v/>
      </c>
      <c r="X60" s="132" t="n"/>
      <c r="Y60" s="563" t="n"/>
    </row>
    <row r="61" ht="28" customHeight="1" s="330">
      <c r="A61" s="161">
        <f>Interview!A86</f>
        <v/>
      </c>
      <c r="B61" s="559" t="n"/>
      <c r="C61" s="249">
        <f>VLOOKUP(A61,'imp-questions'!A:H,5,FALSE)</f>
        <v/>
      </c>
      <c r="D61" s="276">
        <f>VLOOKUP(A61,'imp-questions'!A:H,6,FALSE)</f>
        <v/>
      </c>
      <c r="E61" s="163">
        <f>CHAR(65+VLOOKUP(A61,'imp-questions'!A:H,8,FALSE))</f>
        <v/>
      </c>
      <c r="F61" s="192">
        <f>Interview!F86</f>
        <v/>
      </c>
      <c r="G61" s="171">
        <f>IFERROR(VLOOKUP(F61,AnsHTBL,2,FALSE),0)</f>
        <v/>
      </c>
      <c r="H61" s="132" t="n"/>
      <c r="I61" s="565" t="n"/>
      <c r="J61" s="286">
        <f>F61</f>
        <v/>
      </c>
      <c r="K61" s="171">
        <f>IFERROR(VLOOKUP(J61,AnsHTBL,2,FALSE),0)</f>
        <v/>
      </c>
      <c r="L61" s="132" t="n"/>
      <c r="M61" s="565" t="n"/>
      <c r="N61" s="286">
        <f>J61</f>
        <v/>
      </c>
      <c r="O61" s="171">
        <f>IFERROR(VLOOKUP(N61,AnsHTBL,2,FALSE),0)</f>
        <v/>
      </c>
      <c r="P61" s="132" t="n"/>
      <c r="Q61" s="565" t="n"/>
      <c r="R61" s="286">
        <f>N61</f>
        <v/>
      </c>
      <c r="S61" s="171">
        <f>IFERROR(VLOOKUP(R61,AnsHTBL,2,FALSE),0)</f>
        <v/>
      </c>
      <c r="T61" s="132" t="n"/>
      <c r="U61" s="565" t="n"/>
      <c r="V61" s="286">
        <f>R61</f>
        <v/>
      </c>
      <c r="W61" s="171">
        <f>IFERROR(VLOOKUP(V61,AnsHTBL,2,FALSE),0)</f>
        <v/>
      </c>
      <c r="X61" s="132" t="n"/>
      <c r="Y61" s="565" t="n"/>
    </row>
    <row r="62" ht="13" customHeight="1" s="330">
      <c r="A62" s="161" t="n"/>
      <c r="B62" s="257" t="n"/>
      <c r="C62" s="246" t="n"/>
      <c r="D62" s="228" t="n"/>
      <c r="E62" s="228" t="n"/>
      <c r="F62" s="228" t="n"/>
      <c r="G62" s="228" t="n"/>
      <c r="H62" s="228" t="n"/>
      <c r="I62" s="228" t="n"/>
      <c r="J62" s="228" t="n"/>
      <c r="K62" s="228" t="n"/>
      <c r="L62" s="228" t="n"/>
      <c r="M62" s="228" t="n"/>
      <c r="N62" s="228" t="n"/>
      <c r="O62" s="228" t="n"/>
      <c r="P62" s="228" t="n"/>
      <c r="Q62" s="228" t="n"/>
      <c r="R62" s="228" t="n"/>
      <c r="S62" s="228" t="n"/>
      <c r="T62" s="228" t="n"/>
      <c r="U62" s="228" t="n"/>
      <c r="V62" s="228" t="n"/>
      <c r="W62" s="228" t="n"/>
      <c r="X62" s="228" t="n"/>
      <c r="Y62" s="228" t="n"/>
    </row>
    <row r="63">
      <c r="A63" s="161" t="n"/>
      <c r="B63" s="259" t="inlineStr">
        <is>
          <t>Stream</t>
        </is>
      </c>
      <c r="C63" s="248" t="inlineStr">
        <is>
          <t>Level</t>
        </is>
      </c>
      <c r="D63" s="413" t="inlineStr">
        <is>
          <t>Secure Architecture</t>
        </is>
      </c>
      <c r="E63" s="415" t="n"/>
      <c r="F63" s="74" t="inlineStr">
        <is>
          <t>Answer</t>
        </is>
      </c>
      <c r="G63" s="74" t="n"/>
      <c r="H63" s="119" t="n"/>
      <c r="I63" s="237" t="inlineStr">
        <is>
          <t>Rating</t>
        </is>
      </c>
      <c r="J63" s="74" t="inlineStr">
        <is>
          <t>Answer</t>
        </is>
      </c>
      <c r="K63" s="74" t="n"/>
      <c r="L63" s="119" t="n"/>
      <c r="M63" s="237" t="inlineStr">
        <is>
          <t>Rating</t>
        </is>
      </c>
      <c r="N63" s="74" t="inlineStr">
        <is>
          <t>Answer</t>
        </is>
      </c>
      <c r="O63" s="74" t="n"/>
      <c r="P63" s="119" t="n"/>
      <c r="Q63" s="237" t="inlineStr">
        <is>
          <t>Rating</t>
        </is>
      </c>
      <c r="R63" s="74" t="inlineStr">
        <is>
          <t>Answer</t>
        </is>
      </c>
      <c r="S63" s="74" t="n"/>
      <c r="T63" s="119" t="n"/>
      <c r="U63" s="237" t="inlineStr">
        <is>
          <t>Rating</t>
        </is>
      </c>
      <c r="V63" s="74" t="inlineStr">
        <is>
          <t>Answer</t>
        </is>
      </c>
      <c r="W63" s="74" t="n"/>
      <c r="X63" s="119" t="n"/>
      <c r="Y63" s="237" t="inlineStr">
        <is>
          <t>Rating</t>
        </is>
      </c>
    </row>
    <row r="64">
      <c r="A64" s="161">
        <f>Interview!A89</f>
        <v/>
      </c>
      <c r="B64" s="572">
        <f>VLOOKUP(A64,'imp-questions'!A:H,4,FALSE)</f>
        <v/>
      </c>
      <c r="C64" s="249">
        <f>VLOOKUP(A64,'imp-questions'!A:H,5,FALSE)</f>
        <v/>
      </c>
      <c r="D64" s="195">
        <f>VLOOKUP(A64,'imp-questions'!A:H,6,FALSE)</f>
        <v/>
      </c>
      <c r="E64" s="163">
        <f>CHAR(65+VLOOKUP(A64,'imp-questions'!A:H,8,FALSE))</f>
        <v/>
      </c>
      <c r="F64" s="188">
        <f>Interview!F89</f>
        <v/>
      </c>
      <c r="G64" s="171">
        <f>IFERROR(VLOOKUP(F64,AnsFTBL,2,FALSE),0)</f>
        <v/>
      </c>
      <c r="H64" s="281">
        <f>IFERROR(AVERAGE(G64,G68),0)</f>
        <v/>
      </c>
      <c r="I64" s="573">
        <f>SUM(H64:H66)</f>
        <v/>
      </c>
      <c r="J64" s="286">
        <f>F64</f>
        <v/>
      </c>
      <c r="K64" s="171">
        <f>IFERROR(VLOOKUP(J64,AnsFTBL,2,FALSE),0)</f>
        <v/>
      </c>
      <c r="L64" s="281">
        <f>IFERROR(AVERAGE(K64,K68),0)</f>
        <v/>
      </c>
      <c r="M64" s="573">
        <f>SUM(L64:L66)</f>
        <v/>
      </c>
      <c r="N64" s="286">
        <f>J64</f>
        <v/>
      </c>
      <c r="O64" s="171">
        <f>IFERROR(VLOOKUP(N64,AnsFTBL,2,FALSE),0)</f>
        <v/>
      </c>
      <c r="P64" s="281">
        <f>IFERROR(AVERAGE(O64,O68),0)</f>
        <v/>
      </c>
      <c r="Q64" s="573">
        <f>SUM(P64:P66)</f>
        <v/>
      </c>
      <c r="R64" s="286">
        <f>N64</f>
        <v/>
      </c>
      <c r="S64" s="171">
        <f>IFERROR(VLOOKUP(R64,AnsFTBL,2,FALSE),0)</f>
        <v/>
      </c>
      <c r="T64" s="281">
        <f>IFERROR(AVERAGE(S64,S68),0)</f>
        <v/>
      </c>
      <c r="U64" s="573">
        <f>SUM(T64:T66)</f>
        <v/>
      </c>
      <c r="V64" s="286">
        <f>R64</f>
        <v/>
      </c>
      <c r="W64" s="171">
        <f>IFERROR(VLOOKUP(V64,AnsFTBL,2,FALSE),0)</f>
        <v/>
      </c>
      <c r="X64" s="281">
        <f>IFERROR(AVERAGE(W64,W68),0)</f>
        <v/>
      </c>
      <c r="Y64" s="573">
        <f>SUM(X64:X66)</f>
        <v/>
      </c>
    </row>
    <row r="65">
      <c r="A65" s="161">
        <f>Interview!A91</f>
        <v/>
      </c>
      <c r="B65" s="558" t="n"/>
      <c r="C65" s="249">
        <f>VLOOKUP(A65,'imp-questions'!A:H,5,FALSE)</f>
        <v/>
      </c>
      <c r="D65" s="195">
        <f>VLOOKUP(A65,'imp-questions'!A:H,6,FALSE)</f>
        <v/>
      </c>
      <c r="E65" s="163">
        <f>CHAR(65+VLOOKUP(A65,'imp-questions'!A:H,8,FALSE))</f>
        <v/>
      </c>
      <c r="F65" s="188">
        <f>Interview!F91</f>
        <v/>
      </c>
      <c r="G65" s="171">
        <f>IFERROR(VLOOKUP(F65,AnsFTBL,2,FALSE),0)</f>
        <v/>
      </c>
      <c r="H65" s="281">
        <f>IFERROR(AVERAGE(G65,G69),0)</f>
        <v/>
      </c>
      <c r="I65" s="563" t="n"/>
      <c r="J65" s="286">
        <f>F65</f>
        <v/>
      </c>
      <c r="K65" s="171">
        <f>IFERROR(VLOOKUP(J65,AnsFTBL,2,FALSE),0)</f>
        <v/>
      </c>
      <c r="L65" s="281">
        <f>IFERROR(AVERAGE(K65,K69),0)</f>
        <v/>
      </c>
      <c r="M65" s="563" t="n"/>
      <c r="N65" s="286">
        <f>J65</f>
        <v/>
      </c>
      <c r="O65" s="171">
        <f>IFERROR(VLOOKUP(N65,AnsFTBL,2,FALSE),0)</f>
        <v/>
      </c>
      <c r="P65" s="281">
        <f>IFERROR(AVERAGE(O65,O69),0)</f>
        <v/>
      </c>
      <c r="Q65" s="563" t="n"/>
      <c r="R65" s="286">
        <f>N65</f>
        <v/>
      </c>
      <c r="S65" s="171">
        <f>IFERROR(VLOOKUP(R65,AnsFTBL,2,FALSE),0)</f>
        <v/>
      </c>
      <c r="T65" s="281">
        <f>IFERROR(AVERAGE(S65,S69),0)</f>
        <v/>
      </c>
      <c r="U65" s="563" t="n"/>
      <c r="V65" s="286">
        <f>R65</f>
        <v/>
      </c>
      <c r="W65" s="171">
        <f>IFERROR(VLOOKUP(V65,AnsFTBL,2,FALSE),0)</f>
        <v/>
      </c>
      <c r="X65" s="281">
        <f>IFERROR(AVERAGE(W65,W69),0)</f>
        <v/>
      </c>
      <c r="Y65" s="563" t="n"/>
    </row>
    <row r="66">
      <c r="A66" s="161">
        <f>Interview!A93</f>
        <v/>
      </c>
      <c r="B66" s="560" t="n"/>
      <c r="C66" s="249">
        <f>VLOOKUP(A66,'imp-questions'!A:H,5,FALSE)</f>
        <v/>
      </c>
      <c r="D66" s="276">
        <f>VLOOKUP(A66,'imp-questions'!A:H,6,FALSE)</f>
        <v/>
      </c>
      <c r="E66" s="163">
        <f>CHAR(65+VLOOKUP(A66,'imp-questions'!A:H,8,FALSE))</f>
        <v/>
      </c>
      <c r="F66" s="188">
        <f>Interview!F93</f>
        <v/>
      </c>
      <c r="G66" s="171">
        <f>IFERROR(VLOOKUP(F66,AnsFTBL,2,FALSE),0)</f>
        <v/>
      </c>
      <c r="H66" s="281">
        <f>IFERROR(AVERAGE(G66,G70),0)</f>
        <v/>
      </c>
      <c r="I66" s="563" t="n"/>
      <c r="J66" s="286">
        <f>F66</f>
        <v/>
      </c>
      <c r="K66" s="171">
        <f>IFERROR(VLOOKUP(J66,AnsFTBL,2,FALSE),0)</f>
        <v/>
      </c>
      <c r="L66" s="281">
        <f>IFERROR(AVERAGE(K66,K70),0)</f>
        <v/>
      </c>
      <c r="M66" s="563" t="n"/>
      <c r="N66" s="286">
        <f>J66</f>
        <v/>
      </c>
      <c r="O66" s="171">
        <f>IFERROR(VLOOKUP(N66,AnsFTBL,2,FALSE),0)</f>
        <v/>
      </c>
      <c r="P66" s="281">
        <f>IFERROR(AVERAGE(O66,O70),0)</f>
        <v/>
      </c>
      <c r="Q66" s="563" t="n"/>
      <c r="R66" s="286">
        <f>N66</f>
        <v/>
      </c>
      <c r="S66" s="171">
        <f>IFERROR(VLOOKUP(R66,AnsFTBL,2,FALSE),0)</f>
        <v/>
      </c>
      <c r="T66" s="281">
        <f>IFERROR(AVERAGE(S66,S70),0)</f>
        <v/>
      </c>
      <c r="U66" s="563" t="n"/>
      <c r="V66" s="286">
        <f>R66</f>
        <v/>
      </c>
      <c r="W66" s="171">
        <f>IFERROR(VLOOKUP(V66,AnsFTBL,2,FALSE),0)</f>
        <v/>
      </c>
      <c r="X66" s="281">
        <f>IFERROR(AVERAGE(W66,W70),0)</f>
        <v/>
      </c>
      <c r="Y66" s="563" t="n"/>
    </row>
    <row r="67" ht="13" customHeight="1" s="330">
      <c r="A67" s="161" t="n"/>
      <c r="B67" s="260" t="n"/>
      <c r="C67" s="246" t="n"/>
      <c r="D67" s="228" t="n"/>
      <c r="E67" s="228" t="n"/>
      <c r="F67" s="228" t="n"/>
      <c r="G67" s="228" t="n"/>
      <c r="H67" s="228" t="n"/>
      <c r="I67" s="563" t="n"/>
      <c r="J67" s="228" t="n"/>
      <c r="K67" s="228" t="n"/>
      <c r="L67" s="228" t="n"/>
      <c r="M67" s="563" t="n"/>
      <c r="N67" s="228" t="n"/>
      <c r="O67" s="228" t="n"/>
      <c r="P67" s="228" t="n"/>
      <c r="Q67" s="563" t="n"/>
      <c r="R67" s="228" t="n"/>
      <c r="S67" s="228" t="n"/>
      <c r="T67" s="228" t="n"/>
      <c r="U67" s="563" t="n"/>
      <c r="V67" s="228" t="n"/>
      <c r="W67" s="228" t="n"/>
      <c r="X67" s="228" t="n"/>
      <c r="Y67" s="563" t="n"/>
    </row>
    <row r="68" ht="28" customHeight="1" s="330">
      <c r="A68" s="161">
        <f>Interview!A96</f>
        <v/>
      </c>
      <c r="B68" s="482">
        <f>VLOOKUP(A68,'imp-questions'!A:H,4,FALSE)</f>
        <v/>
      </c>
      <c r="C68" s="249">
        <f>VLOOKUP(A68,'imp-questions'!A:H,5,FALSE)</f>
        <v/>
      </c>
      <c r="D68" s="195">
        <f>VLOOKUP(A68,'imp-questions'!A:H,6,FALSE)</f>
        <v/>
      </c>
      <c r="E68" s="163">
        <f>CHAR(65+VLOOKUP(A68,'imp-questions'!A:H,8,FALSE))</f>
        <v/>
      </c>
      <c r="F68" s="188">
        <f>Interview!F96</f>
        <v/>
      </c>
      <c r="G68" s="171">
        <f>IFERROR(VLOOKUP(F68,AnsFTBL,2,FALSE),0)</f>
        <v/>
      </c>
      <c r="H68" s="132" t="n"/>
      <c r="I68" s="563" t="n"/>
      <c r="J68" s="286">
        <f>F68</f>
        <v/>
      </c>
      <c r="K68" s="171">
        <f>IFERROR(VLOOKUP(J68,AnsFTBL,2,FALSE),0)</f>
        <v/>
      </c>
      <c r="L68" s="132" t="n"/>
      <c r="M68" s="563" t="n"/>
      <c r="N68" s="286">
        <f>J68</f>
        <v/>
      </c>
      <c r="O68" s="171">
        <f>IFERROR(VLOOKUP(N68,AnsFTBL,2,FALSE),0)</f>
        <v/>
      </c>
      <c r="P68" s="132" t="n"/>
      <c r="Q68" s="563" t="n"/>
      <c r="R68" s="286">
        <f>N68</f>
        <v/>
      </c>
      <c r="S68" s="171">
        <f>IFERROR(VLOOKUP(R68,AnsFTBL,2,FALSE),0)</f>
        <v/>
      </c>
      <c r="T68" s="132" t="n"/>
      <c r="U68" s="563" t="n"/>
      <c r="V68" s="286">
        <f>R68</f>
        <v/>
      </c>
      <c r="W68" s="171">
        <f>IFERROR(VLOOKUP(V68,AnsFTBL,2,FALSE),0)</f>
        <v/>
      </c>
      <c r="X68" s="132" t="n"/>
      <c r="Y68" s="563" t="n"/>
    </row>
    <row r="69">
      <c r="A69" s="161">
        <f>Interview!A98</f>
        <v/>
      </c>
      <c r="B69" s="558" t="n"/>
      <c r="C69" s="249">
        <f>VLOOKUP(A69,'imp-questions'!A:H,5,FALSE)</f>
        <v/>
      </c>
      <c r="D69" s="195">
        <f>VLOOKUP(A69,'imp-questions'!A:H,6,FALSE)</f>
        <v/>
      </c>
      <c r="E69" s="163">
        <f>CHAR(65+VLOOKUP(A69,'imp-questions'!A:H,8,FALSE))</f>
        <v/>
      </c>
      <c r="F69" s="192">
        <f>Interview!F98</f>
        <v/>
      </c>
      <c r="G69" s="171">
        <f>IFERROR(VLOOKUP(F69,AnsUTBL,2,FALSE),0)</f>
        <v/>
      </c>
      <c r="H69" s="132" t="n"/>
      <c r="I69" s="563" t="n"/>
      <c r="J69" s="286">
        <f>F69</f>
        <v/>
      </c>
      <c r="K69" s="171">
        <f>IFERROR(VLOOKUP(J69,AnsUTBL,2,FALSE),0)</f>
        <v/>
      </c>
      <c r="L69" s="132" t="n"/>
      <c r="M69" s="563" t="n"/>
      <c r="N69" s="286">
        <f>J69</f>
        <v/>
      </c>
      <c r="O69" s="171">
        <f>IFERROR(VLOOKUP(N69,AnsUTBL,2,FALSE),0)</f>
        <v/>
      </c>
      <c r="P69" s="132" t="n"/>
      <c r="Q69" s="563" t="n"/>
      <c r="R69" s="286">
        <f>N69</f>
        <v/>
      </c>
      <c r="S69" s="171">
        <f>IFERROR(VLOOKUP(R69,AnsUTBL,2,FALSE),0)</f>
        <v/>
      </c>
      <c r="T69" s="132" t="n"/>
      <c r="U69" s="563" t="n"/>
      <c r="V69" s="286">
        <f>R69</f>
        <v/>
      </c>
      <c r="W69" s="171">
        <f>IFERROR(VLOOKUP(V69,AnsUTBL,2,FALSE),0)</f>
        <v/>
      </c>
      <c r="X69" s="132" t="n"/>
      <c r="Y69" s="563" t="n"/>
    </row>
    <row r="70">
      <c r="A70" s="161">
        <f>Interview!A100</f>
        <v/>
      </c>
      <c r="B70" s="558" t="n"/>
      <c r="C70" s="249">
        <f>VLOOKUP(A70,'imp-questions'!A:H,5,FALSE)</f>
        <v/>
      </c>
      <c r="D70" s="276">
        <f>VLOOKUP(A70,'imp-questions'!A:H,6,FALSE)</f>
        <v/>
      </c>
      <c r="E70" s="163">
        <f>CHAR(65+VLOOKUP(A70,'imp-questions'!A:H,8,FALSE))</f>
        <v/>
      </c>
      <c r="F70" s="188">
        <f>Interview!F100</f>
        <v/>
      </c>
      <c r="G70" s="171">
        <f>IFERROR(VLOOKUP(F70,AnsFTBL,2,FALSE),0)</f>
        <v/>
      </c>
      <c r="H70" s="132" t="n"/>
      <c r="I70" s="567" t="n"/>
      <c r="J70" s="286">
        <f>F70</f>
        <v/>
      </c>
      <c r="K70" s="171">
        <f>IFERROR(VLOOKUP(J70,AnsFTBL,2,FALSE),0)</f>
        <v/>
      </c>
      <c r="L70" s="132" t="n"/>
      <c r="M70" s="567" t="n"/>
      <c r="N70" s="286">
        <f>J70</f>
        <v/>
      </c>
      <c r="O70" s="171">
        <f>IFERROR(VLOOKUP(N70,AnsFTBL,2,FALSE),0)</f>
        <v/>
      </c>
      <c r="P70" s="132" t="n"/>
      <c r="Q70" s="567" t="n"/>
      <c r="R70" s="286">
        <f>N70</f>
        <v/>
      </c>
      <c r="S70" s="171">
        <f>IFERROR(VLOOKUP(R70,AnsFTBL,2,FALSE),0)</f>
        <v/>
      </c>
      <c r="T70" s="132" t="n"/>
      <c r="U70" s="567" t="n"/>
      <c r="V70" s="286">
        <f>R70</f>
        <v/>
      </c>
      <c r="W70" s="171">
        <f>IFERROR(VLOOKUP(V70,AnsFTBL,2,FALSE),0)</f>
        <v/>
      </c>
      <c r="X70" s="132" t="n"/>
      <c r="Y70" s="567" t="n"/>
    </row>
    <row r="71" ht="13" customHeight="1" s="330">
      <c r="A71" s="161" t="n"/>
      <c r="B71" s="260" t="n"/>
      <c r="C71" s="246" t="n"/>
      <c r="D71" s="228" t="n"/>
      <c r="E71" s="228" t="n"/>
      <c r="F71" s="228" t="n"/>
      <c r="G71" s="228" t="n"/>
      <c r="H71" s="228" t="n"/>
      <c r="I71" s="228" t="n"/>
      <c r="J71" s="228" t="n"/>
      <c r="K71" s="228" t="n"/>
      <c r="L71" s="228" t="n"/>
      <c r="M71" s="228" t="n"/>
      <c r="N71" s="228" t="n"/>
      <c r="O71" s="228" t="n"/>
      <c r="P71" s="228" t="n"/>
      <c r="Q71" s="228" t="n"/>
      <c r="R71" s="228" t="n"/>
      <c r="S71" s="228" t="n"/>
      <c r="T71" s="228" t="n"/>
      <c r="U71" s="228" t="n"/>
      <c r="V71" s="228" t="n"/>
      <c r="W71" s="228" t="n"/>
      <c r="X71" s="228" t="n"/>
      <c r="Y71" s="228" t="n"/>
    </row>
    <row r="72" ht="28" customHeight="1" s="330">
      <c r="A72" s="161" t="n"/>
      <c r="B72" s="313" t="inlineStr">
        <is>
          <t>Implementation</t>
        </is>
      </c>
      <c r="C72" s="313" t="n"/>
      <c r="D72" s="314" t="n"/>
      <c r="E72" s="314" t="n"/>
      <c r="F72" s="487" t="inlineStr">
        <is>
          <t>Current</t>
        </is>
      </c>
      <c r="G72" s="539" t="n"/>
      <c r="H72" s="539" t="n"/>
      <c r="I72" s="539" t="n"/>
      <c r="J72" s="574" t="inlineStr">
        <is>
          <t>Phase I</t>
        </is>
      </c>
      <c r="K72" s="539" t="n"/>
      <c r="L72" s="539" t="n"/>
      <c r="M72" s="569" t="n"/>
      <c r="N72" s="574" t="inlineStr">
        <is>
          <t>Phase II</t>
        </is>
      </c>
      <c r="O72" s="539" t="n"/>
      <c r="P72" s="539" t="n"/>
      <c r="Q72" s="569" t="n"/>
      <c r="R72" s="574" t="inlineStr">
        <is>
          <t>Phase III</t>
        </is>
      </c>
      <c r="S72" s="539" t="n"/>
      <c r="T72" s="539" t="n"/>
      <c r="U72" s="569" t="n"/>
      <c r="V72" s="574" t="inlineStr">
        <is>
          <t>Phase IV</t>
        </is>
      </c>
      <c r="W72" s="539" t="n"/>
      <c r="X72" s="539" t="n"/>
      <c r="Y72" s="569" t="n"/>
    </row>
    <row r="73">
      <c r="A73" s="161" t="n"/>
      <c r="B73" s="315" t="inlineStr">
        <is>
          <t>Stream</t>
        </is>
      </c>
      <c r="C73" s="316" t="inlineStr">
        <is>
          <t>Level</t>
        </is>
      </c>
      <c r="D73" s="315" t="inlineStr">
        <is>
          <t>Secure Build</t>
        </is>
      </c>
      <c r="E73" s="422" t="n"/>
      <c r="F73" s="319" t="inlineStr">
        <is>
          <t>Answer</t>
        </is>
      </c>
      <c r="G73" s="319" t="n"/>
      <c r="H73" s="320" t="n"/>
      <c r="I73" s="321" t="inlineStr">
        <is>
          <t>Rating</t>
        </is>
      </c>
      <c r="J73" s="319" t="inlineStr">
        <is>
          <t>Answer</t>
        </is>
      </c>
      <c r="K73" s="319" t="n"/>
      <c r="L73" s="320" t="n"/>
      <c r="M73" s="321" t="inlineStr">
        <is>
          <t>Rating</t>
        </is>
      </c>
      <c r="N73" s="319" t="inlineStr">
        <is>
          <t>Answer</t>
        </is>
      </c>
      <c r="O73" s="319" t="n"/>
      <c r="P73" s="320" t="n"/>
      <c r="Q73" s="321" t="inlineStr">
        <is>
          <t>Rating</t>
        </is>
      </c>
      <c r="R73" s="319" t="inlineStr">
        <is>
          <t>Answer</t>
        </is>
      </c>
      <c r="S73" s="319" t="n"/>
      <c r="T73" s="320" t="n"/>
      <c r="U73" s="321" t="inlineStr">
        <is>
          <t>Rating</t>
        </is>
      </c>
      <c r="V73" s="319" t="inlineStr">
        <is>
          <t>Answer</t>
        </is>
      </c>
      <c r="W73" s="319" t="n"/>
      <c r="X73" s="320" t="n"/>
      <c r="Y73" s="321" t="inlineStr">
        <is>
          <t>Rating</t>
        </is>
      </c>
    </row>
    <row r="74">
      <c r="A74" s="161">
        <f>Interview!A104</f>
        <v/>
      </c>
      <c r="B74" s="575">
        <f>VLOOKUP(A74,'imp-questions'!A:H,4,FALSE)</f>
        <v/>
      </c>
      <c r="C74" s="317">
        <f>VLOOKUP(A74,'imp-questions'!A:H,5,FALSE)</f>
        <v/>
      </c>
      <c r="D74" s="195">
        <f>VLOOKUP(A74,'imp-questions'!A:H,6,FALSE)</f>
        <v/>
      </c>
      <c r="E74" s="163">
        <f>CHAR(65+VLOOKUP(A74,'imp-questions'!A:H,8,FALSE))</f>
        <v/>
      </c>
      <c r="F74" s="188">
        <f>Interview!F104</f>
        <v/>
      </c>
      <c r="G74" s="171">
        <f>IFERROR(VLOOKUP(F74,AnsFTBL,2,FALSE),0)</f>
        <v/>
      </c>
      <c r="H74" s="281">
        <f>IFERROR(AVERAGE(G74,G78),0)</f>
        <v/>
      </c>
      <c r="I74" s="576">
        <f>SUM(H74:H76)</f>
        <v/>
      </c>
      <c r="J74" s="188">
        <f>Interview!J104</f>
        <v/>
      </c>
      <c r="K74" s="171">
        <f>IFERROR(VLOOKUP(J74,AnsFTBL,2,FALSE),0)</f>
        <v/>
      </c>
      <c r="L74" s="281">
        <f>IFERROR(AVERAGE(K74,K78),0)</f>
        <v/>
      </c>
      <c r="M74" s="576">
        <f>SUM(L74:L76)</f>
        <v/>
      </c>
      <c r="N74" s="188">
        <f>Interview!N104</f>
        <v/>
      </c>
      <c r="O74" s="171">
        <f>IFERROR(VLOOKUP(N74,AnsFTBL,2,FALSE),0)</f>
        <v/>
      </c>
      <c r="P74" s="281">
        <f>IFERROR(AVERAGE(O74,O78),0)</f>
        <v/>
      </c>
      <c r="Q74" s="576">
        <f>SUM(P74:P76)</f>
        <v/>
      </c>
      <c r="R74" s="286">
        <f>N74</f>
        <v/>
      </c>
      <c r="S74" s="171">
        <f>IFERROR(VLOOKUP(R74,AnsFTBL,2,FALSE),0)</f>
        <v/>
      </c>
      <c r="T74" s="281">
        <f>IFERROR(AVERAGE(S74,S78),0)</f>
        <v/>
      </c>
      <c r="U74" s="576">
        <f>SUM(T74:T76)</f>
        <v/>
      </c>
      <c r="V74" s="286">
        <f>R74</f>
        <v/>
      </c>
      <c r="W74" s="171">
        <f>IFERROR(VLOOKUP(V74,AnsFTBL,2,FALSE),0)</f>
        <v/>
      </c>
      <c r="X74" s="281">
        <f>IFERROR(AVERAGE(W74,W78),0)</f>
        <v/>
      </c>
      <c r="Y74" s="576">
        <f>SUM(X74:X76)</f>
        <v/>
      </c>
    </row>
    <row r="75">
      <c r="A75" s="161">
        <f>Interview!A106</f>
        <v/>
      </c>
      <c r="B75" s="558" t="n"/>
      <c r="C75" s="317">
        <f>VLOOKUP(A75,'imp-questions'!A:H,5,FALSE)</f>
        <v/>
      </c>
      <c r="D75" s="195">
        <f>VLOOKUP(A75,'imp-questions'!A:H,6,FALSE)</f>
        <v/>
      </c>
      <c r="E75" s="163">
        <f>CHAR(65+VLOOKUP(A75,'imp-questions'!A:H,8,FALSE))</f>
        <v/>
      </c>
      <c r="F75" s="188">
        <f>Interview!F106</f>
        <v/>
      </c>
      <c r="G75" s="171">
        <f>IFERROR(VLOOKUP(F75,AnsFTBL,2,FALSE),0)</f>
        <v/>
      </c>
      <c r="H75" s="281">
        <f>IFERROR(AVERAGE(G75,G79),0)</f>
        <v/>
      </c>
      <c r="I75" s="563" t="n"/>
      <c r="J75" s="188">
        <f>Interview!J106</f>
        <v/>
      </c>
      <c r="K75" s="171">
        <f>IFERROR(VLOOKUP(J75,AnsFTBL,2,FALSE),0)</f>
        <v/>
      </c>
      <c r="L75" s="281">
        <f>IFERROR(AVERAGE(K75,K79),0)</f>
        <v/>
      </c>
      <c r="M75" s="563" t="n"/>
      <c r="N75" s="188">
        <f>Interview!N106</f>
        <v/>
      </c>
      <c r="O75" s="171">
        <f>IFERROR(VLOOKUP(N75,AnsFTBL,2,FALSE),0)</f>
        <v/>
      </c>
      <c r="P75" s="281">
        <f>IFERROR(AVERAGE(O75,O79),0)</f>
        <v/>
      </c>
      <c r="Q75" s="563" t="n"/>
      <c r="R75" s="286">
        <f>N75</f>
        <v/>
      </c>
      <c r="S75" s="171">
        <f>IFERROR(VLOOKUP(R75,AnsFTBL,2,FALSE),0)</f>
        <v/>
      </c>
      <c r="T75" s="281">
        <f>IFERROR(AVERAGE(S75,S79),0)</f>
        <v/>
      </c>
      <c r="U75" s="563" t="n"/>
      <c r="V75" s="286">
        <f>R75</f>
        <v/>
      </c>
      <c r="W75" s="171">
        <f>IFERROR(VLOOKUP(V75,AnsFTBL,2,FALSE),0)</f>
        <v/>
      </c>
      <c r="X75" s="281">
        <f>IFERROR(AVERAGE(W75,W79),0)</f>
        <v/>
      </c>
      <c r="Y75" s="563" t="n"/>
    </row>
    <row r="76">
      <c r="A76" s="161">
        <f>Interview!A108</f>
        <v/>
      </c>
      <c r="B76" s="559" t="n"/>
      <c r="C76" s="317">
        <f>VLOOKUP(A76,'imp-questions'!A:H,5,FALSE)</f>
        <v/>
      </c>
      <c r="D76" s="276">
        <f>VLOOKUP(A76,'imp-questions'!A:H,6,FALSE)</f>
        <v/>
      </c>
      <c r="E76" s="163">
        <f>CHAR(65+VLOOKUP(A76,'imp-questions'!A:H,8,FALSE))</f>
        <v/>
      </c>
      <c r="F76" s="188">
        <f>Interview!F108</f>
        <v/>
      </c>
      <c r="G76" s="171">
        <f>IFERROR(VLOOKUP(F76,AnsFTBL,2,FALSE),0)</f>
        <v/>
      </c>
      <c r="H76" s="281">
        <f>IFERROR(AVERAGE(G76,G80),0)</f>
        <v/>
      </c>
      <c r="I76" s="563" t="n"/>
      <c r="J76" s="188">
        <f>Interview!J108</f>
        <v/>
      </c>
      <c r="K76" s="171">
        <f>IFERROR(VLOOKUP(J76,AnsFTBL,2,FALSE),0)</f>
        <v/>
      </c>
      <c r="L76" s="281">
        <f>IFERROR(AVERAGE(K76,K80),0)</f>
        <v/>
      </c>
      <c r="M76" s="563" t="n"/>
      <c r="N76" s="188">
        <f>Interview!N108</f>
        <v/>
      </c>
      <c r="O76" s="171">
        <f>IFERROR(VLOOKUP(N76,AnsFTBL,2,FALSE),0)</f>
        <v/>
      </c>
      <c r="P76" s="281">
        <f>IFERROR(AVERAGE(O76,O80),0)</f>
        <v/>
      </c>
      <c r="Q76" s="563" t="n"/>
      <c r="R76" s="286">
        <f>N76</f>
        <v/>
      </c>
      <c r="S76" s="171">
        <f>IFERROR(VLOOKUP(R76,AnsFTBL,2,FALSE),0)</f>
        <v/>
      </c>
      <c r="T76" s="281">
        <f>IFERROR(AVERAGE(S76,S80),0)</f>
        <v/>
      </c>
      <c r="U76" s="563" t="n"/>
      <c r="V76" s="286">
        <f>R76</f>
        <v/>
      </c>
      <c r="W76" s="171">
        <f>IFERROR(VLOOKUP(V76,AnsFTBL,2,FALSE),0)</f>
        <v/>
      </c>
      <c r="X76" s="281">
        <f>IFERROR(AVERAGE(W76,W80),0)</f>
        <v/>
      </c>
      <c r="Y76" s="563" t="n"/>
    </row>
    <row r="77" ht="13" customHeight="1" s="330">
      <c r="A77" s="161" t="n"/>
      <c r="B77" s="257" t="n"/>
      <c r="C77" s="246" t="n"/>
      <c r="D77" s="228" t="n"/>
      <c r="E77" s="228" t="n"/>
      <c r="F77" s="228" t="n"/>
      <c r="G77" s="228" t="n"/>
      <c r="H77" s="228" t="n"/>
      <c r="I77" s="563" t="n"/>
      <c r="J77" s="228" t="n"/>
      <c r="K77" s="228" t="n"/>
      <c r="L77" s="228" t="n"/>
      <c r="M77" s="563" t="n"/>
      <c r="N77" s="228" t="n"/>
      <c r="O77" s="228" t="n"/>
      <c r="P77" s="228" t="n"/>
      <c r="Q77" s="563" t="n"/>
      <c r="R77" s="228" t="n"/>
      <c r="S77" s="228" t="n"/>
      <c r="T77" s="228" t="n"/>
      <c r="U77" s="563" t="n"/>
      <c r="V77" s="228" t="n"/>
      <c r="W77" s="228" t="n"/>
      <c r="X77" s="228" t="n"/>
      <c r="Y77" s="563" t="n"/>
    </row>
    <row r="78">
      <c r="A78" s="161">
        <f>Interview!A111</f>
        <v/>
      </c>
      <c r="B78" s="575">
        <f>VLOOKUP(A78,'imp-questions'!A:H,4,FALSE)</f>
        <v/>
      </c>
      <c r="C78" s="317">
        <f>VLOOKUP(A78,'imp-questions'!A:H,5,FALSE)</f>
        <v/>
      </c>
      <c r="D78" s="195">
        <f>VLOOKUP(A78,'imp-questions'!A:H,6,FALSE)</f>
        <v/>
      </c>
      <c r="E78" s="163">
        <f>CHAR(65+VLOOKUP(A78,'imp-questions'!A:H,8,FALSE))</f>
        <v/>
      </c>
      <c r="F78" s="188">
        <f>Interview!F111</f>
        <v/>
      </c>
      <c r="G78" s="171">
        <f>IFERROR(VLOOKUP(F78,AnsFTBL,2,FALSE),0)</f>
        <v/>
      </c>
      <c r="H78" s="132" t="n"/>
      <c r="I78" s="563" t="n"/>
      <c r="J78" s="188">
        <f>Interview!J111</f>
        <v/>
      </c>
      <c r="K78" s="171">
        <f>IFERROR(VLOOKUP(J78,AnsFTBL,2,FALSE),0)</f>
        <v/>
      </c>
      <c r="L78" s="132" t="n"/>
      <c r="M78" s="563" t="n"/>
      <c r="N78" s="188">
        <f>Interview!N111</f>
        <v/>
      </c>
      <c r="O78" s="171">
        <f>IFERROR(VLOOKUP(N78,AnsFTBL,2,FALSE),0)</f>
        <v/>
      </c>
      <c r="P78" s="132" t="n"/>
      <c r="Q78" s="563" t="n"/>
      <c r="R78" s="286">
        <f>N78</f>
        <v/>
      </c>
      <c r="S78" s="171">
        <f>IFERROR(VLOOKUP(R78,AnsFTBL,2,FALSE),0)</f>
        <v/>
      </c>
      <c r="T78" s="132" t="n"/>
      <c r="U78" s="563" t="n"/>
      <c r="V78" s="286">
        <f>R78</f>
        <v/>
      </c>
      <c r="W78" s="171">
        <f>IFERROR(VLOOKUP(V78,AnsFTBL,2,FALSE),0)</f>
        <v/>
      </c>
      <c r="X78" s="132" t="n"/>
      <c r="Y78" s="563" t="n"/>
    </row>
    <row r="79">
      <c r="A79" s="161">
        <f>Interview!A113</f>
        <v/>
      </c>
      <c r="B79" s="558" t="n"/>
      <c r="C79" s="317">
        <f>VLOOKUP(A79,'imp-questions'!A:H,5,FALSE)</f>
        <v/>
      </c>
      <c r="D79" s="195">
        <f>VLOOKUP(A79,'imp-questions'!A:H,6,FALSE)</f>
        <v/>
      </c>
      <c r="E79" s="163">
        <f>CHAR(65+VLOOKUP(A79,'imp-questions'!A:H,8,FALSE))</f>
        <v/>
      </c>
      <c r="F79" s="188">
        <f>Interview!F113</f>
        <v/>
      </c>
      <c r="G79" s="171">
        <f>IFERROR(VLOOKUP(F79,AnsFTBL,2,FALSE),0)</f>
        <v/>
      </c>
      <c r="H79" s="132" t="n"/>
      <c r="I79" s="563" t="n"/>
      <c r="J79" s="188">
        <f>Interview!J113</f>
        <v/>
      </c>
      <c r="K79" s="171">
        <f>IFERROR(VLOOKUP(J79,AnsFTBL,2,FALSE),0)</f>
        <v/>
      </c>
      <c r="L79" s="132" t="n"/>
      <c r="M79" s="563" t="n"/>
      <c r="N79" s="188">
        <f>Interview!N113</f>
        <v/>
      </c>
      <c r="O79" s="171">
        <f>IFERROR(VLOOKUP(N79,AnsFTBL,2,FALSE),0)</f>
        <v/>
      </c>
      <c r="P79" s="132" t="n"/>
      <c r="Q79" s="563" t="n"/>
      <c r="R79" s="286">
        <f>N79</f>
        <v/>
      </c>
      <c r="S79" s="171">
        <f>IFERROR(VLOOKUP(R79,AnsFTBL,2,FALSE),0)</f>
        <v/>
      </c>
      <c r="T79" s="132" t="n"/>
      <c r="U79" s="563" t="n"/>
      <c r="V79" s="286">
        <f>R79</f>
        <v/>
      </c>
      <c r="W79" s="171">
        <f>IFERROR(VLOOKUP(V79,AnsFTBL,2,FALSE),0)</f>
        <v/>
      </c>
      <c r="X79" s="132" t="n"/>
      <c r="Y79" s="563" t="n"/>
    </row>
    <row r="80" ht="28" customHeight="1" s="330">
      <c r="A80" s="161">
        <f>Interview!A115</f>
        <v/>
      </c>
      <c r="B80" s="559" t="n"/>
      <c r="C80" s="317">
        <f>VLOOKUP(A80,'imp-questions'!A:H,5,FALSE)</f>
        <v/>
      </c>
      <c r="D80" s="276">
        <f>VLOOKUP(A80,'imp-questions'!A:H,6,FALSE)</f>
        <v/>
      </c>
      <c r="E80" s="163">
        <f>CHAR(65+VLOOKUP(A80,'imp-questions'!A:H,8,FALSE))</f>
        <v/>
      </c>
      <c r="F80" s="188">
        <f>Interview!F115</f>
        <v/>
      </c>
      <c r="G80" s="171">
        <f>IFERROR(VLOOKUP(F80,AnsFTBL,2,FALSE),0)</f>
        <v/>
      </c>
      <c r="H80" s="132" t="n"/>
      <c r="I80" s="565" t="n"/>
      <c r="J80" s="188">
        <f>Interview!J115</f>
        <v/>
      </c>
      <c r="K80" s="171">
        <f>IFERROR(VLOOKUP(J80,AnsFTBL,2,FALSE),0)</f>
        <v/>
      </c>
      <c r="L80" s="132" t="n"/>
      <c r="M80" s="565" t="n"/>
      <c r="N80" s="188">
        <f>Interview!N115</f>
        <v/>
      </c>
      <c r="O80" s="171">
        <f>IFERROR(VLOOKUP(N80,AnsFTBL,2,FALSE),0)</f>
        <v/>
      </c>
      <c r="P80" s="132" t="n"/>
      <c r="Q80" s="565" t="n"/>
      <c r="R80" s="286">
        <f>N80</f>
        <v/>
      </c>
      <c r="S80" s="171">
        <f>IFERROR(VLOOKUP(R80,AnsFTBL,2,FALSE),0)</f>
        <v/>
      </c>
      <c r="T80" s="132" t="n"/>
      <c r="U80" s="565" t="n"/>
      <c r="V80" s="286">
        <f>R80</f>
        <v/>
      </c>
      <c r="W80" s="171">
        <f>IFERROR(VLOOKUP(V80,AnsFTBL,2,FALSE),0)</f>
        <v/>
      </c>
      <c r="X80" s="132" t="n"/>
      <c r="Y80" s="565" t="n"/>
    </row>
    <row r="81" ht="13" customHeight="1" s="330">
      <c r="A81" s="161" t="n"/>
      <c r="B81" s="257" t="n"/>
      <c r="C81" s="246" t="n"/>
      <c r="D81" s="228" t="n"/>
      <c r="E81" s="228" t="n"/>
      <c r="F81" s="228" t="n"/>
      <c r="G81" s="228" t="n"/>
      <c r="H81" s="228" t="n"/>
      <c r="I81" s="228" t="n"/>
      <c r="J81" s="228" t="n"/>
      <c r="K81" s="228" t="n"/>
      <c r="L81" s="228" t="n"/>
      <c r="M81" s="228" t="n"/>
      <c r="N81" s="228" t="n"/>
      <c r="O81" s="228" t="n"/>
      <c r="P81" s="228" t="n"/>
      <c r="Q81" s="228" t="n"/>
      <c r="R81" s="228" t="n"/>
      <c r="S81" s="228" t="n"/>
      <c r="T81" s="228" t="n"/>
      <c r="U81" s="228" t="n"/>
      <c r="V81" s="228" t="n"/>
      <c r="W81" s="228" t="n"/>
      <c r="X81" s="228" t="n"/>
      <c r="Y81" s="228" t="n"/>
    </row>
    <row r="82">
      <c r="A82" s="161" t="n"/>
      <c r="B82" s="315" t="inlineStr">
        <is>
          <t>Stream</t>
        </is>
      </c>
      <c r="C82" s="316" t="inlineStr">
        <is>
          <t>Level</t>
        </is>
      </c>
      <c r="D82" s="352" t="inlineStr">
        <is>
          <t>Secure Deployment</t>
        </is>
      </c>
      <c r="E82" s="401" t="n"/>
      <c r="F82" s="324" t="inlineStr">
        <is>
          <t>Answer</t>
        </is>
      </c>
      <c r="G82" s="324" t="n"/>
      <c r="H82" s="325" t="n"/>
      <c r="I82" s="321" t="inlineStr">
        <is>
          <t>Rating</t>
        </is>
      </c>
      <c r="J82" s="324" t="inlineStr">
        <is>
          <t>Answer</t>
        </is>
      </c>
      <c r="K82" s="324" t="n"/>
      <c r="L82" s="325" t="n"/>
      <c r="M82" s="321" t="inlineStr">
        <is>
          <t>Rating</t>
        </is>
      </c>
      <c r="N82" s="324" t="inlineStr">
        <is>
          <t>Answer</t>
        </is>
      </c>
      <c r="O82" s="324" t="n"/>
      <c r="P82" s="325" t="n"/>
      <c r="Q82" s="321" t="inlineStr">
        <is>
          <t>Rating</t>
        </is>
      </c>
      <c r="R82" s="324" t="inlineStr">
        <is>
          <t>Answer</t>
        </is>
      </c>
      <c r="S82" s="324" t="n"/>
      <c r="T82" s="325" t="n"/>
      <c r="U82" s="321" t="inlineStr">
        <is>
          <t>Rating</t>
        </is>
      </c>
      <c r="V82" s="324" t="inlineStr">
        <is>
          <t>Answer</t>
        </is>
      </c>
      <c r="W82" s="324" t="n"/>
      <c r="X82" s="325" t="n"/>
      <c r="Y82" s="321" t="inlineStr">
        <is>
          <t>Rating</t>
        </is>
      </c>
    </row>
    <row r="83">
      <c r="A83" s="161">
        <f>Interview!A118</f>
        <v/>
      </c>
      <c r="B83" s="575">
        <f>VLOOKUP(A83,'imp-questions'!A:H,4,FALSE)</f>
        <v/>
      </c>
      <c r="C83" s="317">
        <f>VLOOKUP(A83,'imp-questions'!A:H,5,FALSE)</f>
        <v/>
      </c>
      <c r="D83" s="195">
        <f>VLOOKUP(A83,'imp-questions'!A:H,6,FALSE)</f>
        <v/>
      </c>
      <c r="E83" s="163">
        <f>CHAR(65+VLOOKUP(A83,'imp-questions'!A:H,8,FALSE))</f>
        <v/>
      </c>
      <c r="F83" s="188">
        <f>Interview!F118</f>
        <v/>
      </c>
      <c r="G83" s="171">
        <f>IFERROR(VLOOKUP(F83,AnsFTBL,2,FALSE),0)</f>
        <v/>
      </c>
      <c r="H83" s="281">
        <f>IFERROR(AVERAGE(G83,G87),0)</f>
        <v/>
      </c>
      <c r="I83" s="576">
        <f>SUM(H83:H85)</f>
        <v/>
      </c>
      <c r="J83" s="188">
        <f>Interview!J118</f>
        <v/>
      </c>
      <c r="K83" s="171">
        <f>IFERROR(VLOOKUP(J83,AnsFTBL,2,FALSE),0)</f>
        <v/>
      </c>
      <c r="L83" s="281">
        <f>IFERROR(AVERAGE(K83,K87),0)</f>
        <v/>
      </c>
      <c r="M83" s="576">
        <f>SUM(L83:L85)</f>
        <v/>
      </c>
      <c r="N83" s="188">
        <f>Interview!N118</f>
        <v/>
      </c>
      <c r="O83" s="171">
        <f>IFERROR(VLOOKUP(N83,AnsFTBL,2,FALSE),0)</f>
        <v/>
      </c>
      <c r="P83" s="281">
        <f>IFERROR(AVERAGE(O83,O87),0)</f>
        <v/>
      </c>
      <c r="Q83" s="576">
        <f>SUM(P83:P85)</f>
        <v/>
      </c>
      <c r="R83" s="286">
        <f>N83</f>
        <v/>
      </c>
      <c r="S83" s="171">
        <f>IFERROR(VLOOKUP(R83,AnsFTBL,2,FALSE),0)</f>
        <v/>
      </c>
      <c r="T83" s="281">
        <f>IFERROR(AVERAGE(S83,S87),0)</f>
        <v/>
      </c>
      <c r="U83" s="576">
        <f>SUM(T83:T85)</f>
        <v/>
      </c>
      <c r="V83" s="286">
        <f>R83</f>
        <v/>
      </c>
      <c r="W83" s="171">
        <f>IFERROR(VLOOKUP(V83,AnsFTBL,2,FALSE),0)</f>
        <v/>
      </c>
      <c r="X83" s="281">
        <f>IFERROR(AVERAGE(W83,W87),0)</f>
        <v/>
      </c>
      <c r="Y83" s="576">
        <f>SUM(X83:X85)</f>
        <v/>
      </c>
    </row>
    <row r="84">
      <c r="A84" s="161">
        <f>Interview!A120</f>
        <v/>
      </c>
      <c r="B84" s="558" t="n"/>
      <c r="C84" s="317">
        <f>VLOOKUP(A84,'imp-questions'!A:H,5,FALSE)</f>
        <v/>
      </c>
      <c r="D84" s="195">
        <f>VLOOKUP(A84,'imp-questions'!A:H,6,FALSE)</f>
        <v/>
      </c>
      <c r="E84" s="163">
        <f>CHAR(65+VLOOKUP(A84,'imp-questions'!A:H,8,FALSE))</f>
        <v/>
      </c>
      <c r="F84" s="188">
        <f>Interview!F120</f>
        <v/>
      </c>
      <c r="G84" s="171">
        <f>IFERROR(VLOOKUP(F84,AnsFTBL,2,FALSE),0)</f>
        <v/>
      </c>
      <c r="H84" s="281">
        <f>IFERROR(AVERAGE(G84,G88),0)</f>
        <v/>
      </c>
      <c r="I84" s="563" t="n"/>
      <c r="J84" s="188">
        <f>Interview!J120</f>
        <v/>
      </c>
      <c r="K84" s="171">
        <f>IFERROR(VLOOKUP(J84,AnsFTBL,2,FALSE),0)</f>
        <v/>
      </c>
      <c r="L84" s="281">
        <f>IFERROR(AVERAGE(K84,K88),0)</f>
        <v/>
      </c>
      <c r="M84" s="563" t="n"/>
      <c r="N84" s="188">
        <f>Interview!N120</f>
        <v/>
      </c>
      <c r="O84" s="171">
        <f>IFERROR(VLOOKUP(N84,AnsFTBL,2,FALSE),0)</f>
        <v/>
      </c>
      <c r="P84" s="281">
        <f>IFERROR(AVERAGE(O84,O88),0)</f>
        <v/>
      </c>
      <c r="Q84" s="563" t="n"/>
      <c r="R84" s="286">
        <f>N84</f>
        <v/>
      </c>
      <c r="S84" s="171">
        <f>IFERROR(VLOOKUP(R84,AnsFTBL,2,FALSE),0)</f>
        <v/>
      </c>
      <c r="T84" s="281">
        <f>IFERROR(AVERAGE(S84,S88),0)</f>
        <v/>
      </c>
      <c r="U84" s="563" t="n"/>
      <c r="V84" s="286">
        <f>R84</f>
        <v/>
      </c>
      <c r="W84" s="171">
        <f>IFERROR(VLOOKUP(V84,AnsFTBL,2,FALSE),0)</f>
        <v/>
      </c>
      <c r="X84" s="281">
        <f>IFERROR(AVERAGE(W84,W88),0)</f>
        <v/>
      </c>
      <c r="Y84" s="563" t="n"/>
    </row>
    <row r="85">
      <c r="A85" s="161">
        <f>Interview!A122</f>
        <v/>
      </c>
      <c r="B85" s="559" t="n"/>
      <c r="C85" s="317">
        <f>VLOOKUP(A85,'imp-questions'!A:H,5,FALSE)</f>
        <v/>
      </c>
      <c r="D85" s="276">
        <f>VLOOKUP(A85,'imp-questions'!A:H,6,FALSE)</f>
        <v/>
      </c>
      <c r="E85" s="163">
        <f>CHAR(65+VLOOKUP(A85,'imp-questions'!A:H,8,FALSE))</f>
        <v/>
      </c>
      <c r="F85" s="188">
        <f>Interview!F122</f>
        <v/>
      </c>
      <c r="G85" s="171">
        <f>IFERROR(VLOOKUP(F85,AnsFTBL,2,FALSE),0)</f>
        <v/>
      </c>
      <c r="H85" s="281">
        <f>IFERROR(AVERAGE(G85,G89),0)</f>
        <v/>
      </c>
      <c r="I85" s="563" t="n"/>
      <c r="J85" s="188">
        <f>Interview!J122</f>
        <v/>
      </c>
      <c r="K85" s="171">
        <f>IFERROR(VLOOKUP(J85,AnsFTBL,2,FALSE),0)</f>
        <v/>
      </c>
      <c r="L85" s="281">
        <f>IFERROR(AVERAGE(K85,K89),0)</f>
        <v/>
      </c>
      <c r="M85" s="563" t="n"/>
      <c r="N85" s="188">
        <f>Interview!N122</f>
        <v/>
      </c>
      <c r="O85" s="171">
        <f>IFERROR(VLOOKUP(N85,AnsFTBL,2,FALSE),0)</f>
        <v/>
      </c>
      <c r="P85" s="281">
        <f>IFERROR(AVERAGE(O85,O89),0)</f>
        <v/>
      </c>
      <c r="Q85" s="563" t="n"/>
      <c r="R85" s="286">
        <f>N85</f>
        <v/>
      </c>
      <c r="S85" s="171">
        <f>IFERROR(VLOOKUP(R85,AnsFTBL,2,FALSE),0)</f>
        <v/>
      </c>
      <c r="T85" s="281">
        <f>IFERROR(AVERAGE(S85,S89),0)</f>
        <v/>
      </c>
      <c r="U85" s="563" t="n"/>
      <c r="V85" s="286">
        <f>R85</f>
        <v/>
      </c>
      <c r="W85" s="171">
        <f>IFERROR(VLOOKUP(V85,AnsFTBL,2,FALSE),0)</f>
        <v/>
      </c>
      <c r="X85" s="281">
        <f>IFERROR(AVERAGE(W85,W89),0)</f>
        <v/>
      </c>
      <c r="Y85" s="563" t="n"/>
    </row>
    <row r="86" ht="13" customHeight="1" s="330">
      <c r="A86" s="161" t="n"/>
      <c r="B86" s="257" t="n"/>
      <c r="C86" s="246" t="n"/>
      <c r="D86" s="228" t="n"/>
      <c r="E86" s="228" t="n"/>
      <c r="F86" s="228" t="n"/>
      <c r="G86" s="228" t="n"/>
      <c r="H86" s="228" t="n"/>
      <c r="I86" s="563" t="n"/>
      <c r="J86" s="228" t="n"/>
      <c r="K86" s="228" t="n"/>
      <c r="L86" s="228" t="n"/>
      <c r="M86" s="563" t="n"/>
      <c r="N86" s="228" t="n"/>
      <c r="O86" s="228" t="n"/>
      <c r="P86" s="228" t="n"/>
      <c r="Q86" s="563" t="n"/>
      <c r="R86" s="228" t="n"/>
      <c r="S86" s="228" t="n"/>
      <c r="T86" s="228" t="n"/>
      <c r="U86" s="563" t="n"/>
      <c r="V86" s="228" t="n"/>
      <c r="W86" s="228" t="n"/>
      <c r="X86" s="228" t="n"/>
      <c r="Y86" s="563" t="n"/>
    </row>
    <row r="87" ht="28" customHeight="1" s="330">
      <c r="A87" s="161">
        <f>Interview!A125</f>
        <v/>
      </c>
      <c r="B87" s="575">
        <f>VLOOKUP(A87,'imp-questions'!A:H,4,FALSE)</f>
        <v/>
      </c>
      <c r="C87" s="317">
        <f>VLOOKUP(A87,'imp-questions'!A:H,5,FALSE)</f>
        <v/>
      </c>
      <c r="D87" s="195">
        <f>VLOOKUP(A87,'imp-questions'!A:H,6,FALSE)</f>
        <v/>
      </c>
      <c r="E87" s="163">
        <f>CHAR(65+VLOOKUP(A87,'imp-questions'!A:H,8,FALSE))</f>
        <v/>
      </c>
      <c r="F87" s="188">
        <f>Interview!F125</f>
        <v/>
      </c>
      <c r="G87" s="171">
        <f>IFERROR(VLOOKUP(F87,AnsFTBL,2,FALSE),0)</f>
        <v/>
      </c>
      <c r="H87" s="132" t="n"/>
      <c r="I87" s="563" t="n"/>
      <c r="J87" s="188">
        <f>Interview!J125</f>
        <v/>
      </c>
      <c r="K87" s="171">
        <f>IFERROR(VLOOKUP(J87,AnsFTBL,2,FALSE),0)</f>
        <v/>
      </c>
      <c r="L87" s="132" t="n"/>
      <c r="M87" s="563" t="n"/>
      <c r="N87" s="188">
        <f>Interview!N125</f>
        <v/>
      </c>
      <c r="O87" s="171">
        <f>IFERROR(VLOOKUP(N87,AnsFTBL,2,FALSE),0)</f>
        <v/>
      </c>
      <c r="P87" s="132" t="n"/>
      <c r="Q87" s="563" t="n"/>
      <c r="R87" s="286">
        <f>N87</f>
        <v/>
      </c>
      <c r="S87" s="171">
        <f>IFERROR(VLOOKUP(R87,AnsFTBL,2,FALSE),0)</f>
        <v/>
      </c>
      <c r="T87" s="132" t="n"/>
      <c r="U87" s="563" t="n"/>
      <c r="V87" s="286">
        <f>R87</f>
        <v/>
      </c>
      <c r="W87" s="171">
        <f>IFERROR(VLOOKUP(V87,AnsFTBL,2,FALSE),0)</f>
        <v/>
      </c>
      <c r="X87" s="132" t="n"/>
      <c r="Y87" s="563" t="n"/>
    </row>
    <row r="88">
      <c r="A88" s="161">
        <f>Interview!A127</f>
        <v/>
      </c>
      <c r="B88" s="558" t="n"/>
      <c r="C88" s="317">
        <f>VLOOKUP(A88,'imp-questions'!A:H,5,FALSE)</f>
        <v/>
      </c>
      <c r="D88" s="195">
        <f>VLOOKUP(A88,'imp-questions'!A:H,6,FALSE)</f>
        <v/>
      </c>
      <c r="E88" s="163">
        <f>CHAR(65+VLOOKUP(A88,'imp-questions'!A:H,8,FALSE))</f>
        <v/>
      </c>
      <c r="F88" s="188">
        <f>Interview!F127</f>
        <v/>
      </c>
      <c r="G88" s="171">
        <f>IFERROR(VLOOKUP(F88,AnsFTBL,2,FALSE),0)</f>
        <v/>
      </c>
      <c r="H88" s="132" t="n"/>
      <c r="I88" s="563" t="n"/>
      <c r="J88" s="188">
        <f>Interview!J127</f>
        <v/>
      </c>
      <c r="K88" s="171">
        <f>IFERROR(VLOOKUP(J88,AnsFTBL,2,FALSE),0)</f>
        <v/>
      </c>
      <c r="L88" s="132" t="n"/>
      <c r="M88" s="563" t="n"/>
      <c r="N88" s="188">
        <f>Interview!N127</f>
        <v/>
      </c>
      <c r="O88" s="171">
        <f>IFERROR(VLOOKUP(N88,AnsFTBL,2,FALSE),0)</f>
        <v/>
      </c>
      <c r="P88" s="132" t="n"/>
      <c r="Q88" s="563" t="n"/>
      <c r="R88" s="286">
        <f>N88</f>
        <v/>
      </c>
      <c r="S88" s="171">
        <f>IFERROR(VLOOKUP(R88,AnsFTBL,2,FALSE),0)</f>
        <v/>
      </c>
      <c r="T88" s="132" t="n"/>
      <c r="U88" s="563" t="n"/>
      <c r="V88" s="286">
        <f>R88</f>
        <v/>
      </c>
      <c r="W88" s="171">
        <f>IFERROR(VLOOKUP(V88,AnsFTBL,2,FALSE),0)</f>
        <v/>
      </c>
      <c r="X88" s="132" t="n"/>
      <c r="Y88" s="563" t="n"/>
    </row>
    <row r="89">
      <c r="A89" s="161">
        <f>Interview!A129</f>
        <v/>
      </c>
      <c r="B89" s="559" t="n"/>
      <c r="C89" s="317">
        <f>VLOOKUP(A89,'imp-questions'!A:H,5,FALSE)</f>
        <v/>
      </c>
      <c r="D89" s="276">
        <f>VLOOKUP(A89,'imp-questions'!A:H,6,FALSE)</f>
        <v/>
      </c>
      <c r="E89" s="163">
        <f>CHAR(65+VLOOKUP(A89,'imp-questions'!A:H,8,FALSE))</f>
        <v/>
      </c>
      <c r="F89" s="188">
        <f>Interview!F129</f>
        <v/>
      </c>
      <c r="G89" s="171">
        <f>IFERROR(VLOOKUP(F89,AnsFTBL,2,FALSE),0)</f>
        <v/>
      </c>
      <c r="H89" s="132" t="n"/>
      <c r="I89" s="565" t="n"/>
      <c r="J89" s="188">
        <f>Interview!J129</f>
        <v/>
      </c>
      <c r="K89" s="171">
        <f>IFERROR(VLOOKUP(J89,AnsFTBL,2,FALSE),0)</f>
        <v/>
      </c>
      <c r="L89" s="132" t="n"/>
      <c r="M89" s="565" t="n"/>
      <c r="N89" s="188">
        <f>Interview!N129</f>
        <v/>
      </c>
      <c r="O89" s="171">
        <f>IFERROR(VLOOKUP(N89,AnsFTBL,2,FALSE),0)</f>
        <v/>
      </c>
      <c r="P89" s="132" t="n"/>
      <c r="Q89" s="565" t="n"/>
      <c r="R89" s="286">
        <f>N89</f>
        <v/>
      </c>
      <c r="S89" s="171">
        <f>IFERROR(VLOOKUP(R89,AnsFTBL,2,FALSE),0)</f>
        <v/>
      </c>
      <c r="T89" s="132" t="n"/>
      <c r="U89" s="565" t="n"/>
      <c r="V89" s="286">
        <f>R89</f>
        <v/>
      </c>
      <c r="W89" s="171">
        <f>IFERROR(VLOOKUP(V89,AnsFTBL,2,FALSE),0)</f>
        <v/>
      </c>
      <c r="X89" s="132" t="n"/>
      <c r="Y89" s="565" t="n"/>
    </row>
    <row r="90" ht="13" customHeight="1" s="330">
      <c r="A90" s="161" t="n"/>
      <c r="B90" s="257" t="n"/>
      <c r="C90" s="246" t="n"/>
      <c r="D90" s="228" t="n"/>
      <c r="E90" s="228" t="n"/>
      <c r="F90" s="228" t="n"/>
      <c r="G90" s="228" t="n"/>
      <c r="H90" s="228" t="n"/>
      <c r="I90" s="228" t="n"/>
      <c r="J90" s="228" t="n"/>
      <c r="K90" s="228" t="n"/>
      <c r="L90" s="228" t="n"/>
      <c r="M90" s="228" t="n"/>
      <c r="N90" s="228" t="n"/>
      <c r="O90" s="228" t="n"/>
      <c r="P90" s="228" t="n"/>
      <c r="Q90" s="228" t="n"/>
      <c r="R90" s="228" t="n"/>
      <c r="S90" s="228" t="n"/>
      <c r="T90" s="228" t="n"/>
      <c r="U90" s="228" t="n"/>
      <c r="V90" s="228" t="n"/>
      <c r="W90" s="228" t="n"/>
      <c r="X90" s="228" t="n"/>
      <c r="Y90" s="228" t="n"/>
    </row>
    <row r="91">
      <c r="A91" s="161" t="n"/>
      <c r="B91" s="315" t="inlineStr">
        <is>
          <t>Stream</t>
        </is>
      </c>
      <c r="C91" s="316" t="inlineStr">
        <is>
          <t>Level</t>
        </is>
      </c>
      <c r="D91" s="352" t="inlineStr">
        <is>
          <t>Defect Management</t>
        </is>
      </c>
      <c r="E91" s="401" t="n"/>
      <c r="F91" s="324" t="inlineStr">
        <is>
          <t>Answer</t>
        </is>
      </c>
      <c r="G91" s="324" t="n"/>
      <c r="H91" s="325" t="n"/>
      <c r="I91" s="321" t="inlineStr">
        <is>
          <t>Rating</t>
        </is>
      </c>
      <c r="J91" s="324" t="inlineStr">
        <is>
          <t>Answer</t>
        </is>
      </c>
      <c r="K91" s="324" t="n"/>
      <c r="L91" s="325" t="n"/>
      <c r="M91" s="321" t="inlineStr">
        <is>
          <t>Rating</t>
        </is>
      </c>
      <c r="N91" s="324" t="inlineStr">
        <is>
          <t>Answer</t>
        </is>
      </c>
      <c r="O91" s="324" t="n"/>
      <c r="P91" s="325" t="n"/>
      <c r="Q91" s="321" t="inlineStr">
        <is>
          <t>Rating</t>
        </is>
      </c>
      <c r="R91" s="324" t="inlineStr">
        <is>
          <t>Answer</t>
        </is>
      </c>
      <c r="S91" s="324" t="n"/>
      <c r="T91" s="325" t="n"/>
      <c r="U91" s="321" t="inlineStr">
        <is>
          <t>Rating</t>
        </is>
      </c>
      <c r="V91" s="324" t="inlineStr">
        <is>
          <t>Answer</t>
        </is>
      </c>
      <c r="W91" s="324" t="n"/>
      <c r="X91" s="325" t="n"/>
      <c r="Y91" s="321" t="inlineStr">
        <is>
          <t>Rating</t>
        </is>
      </c>
    </row>
    <row r="92">
      <c r="A92" s="161">
        <f>Interview!A132</f>
        <v/>
      </c>
      <c r="B92" s="575">
        <f>VLOOKUP(A92,'imp-questions'!A:H,4,FALSE)</f>
        <v/>
      </c>
      <c r="C92" s="317">
        <f>VLOOKUP(A92,'imp-questions'!A:H,5,FALSE)</f>
        <v/>
      </c>
      <c r="D92" s="195">
        <f>VLOOKUP(A92,'imp-questions'!A:H,6,FALSE)</f>
        <v/>
      </c>
      <c r="E92" s="163">
        <f>CHAR(65+VLOOKUP(A92,'imp-questions'!A:H,8,FALSE))</f>
        <v/>
      </c>
      <c r="F92" s="188">
        <f>Interview!F132</f>
        <v/>
      </c>
      <c r="G92" s="171">
        <f>IFERROR(VLOOKUP(F92,AnsFTBL,2,FALSE),0)</f>
        <v/>
      </c>
      <c r="H92" s="281">
        <f>IFERROR(AVERAGE(G92,G96),0)</f>
        <v/>
      </c>
      <c r="I92" s="577">
        <f>SUM(H92:H94)</f>
        <v/>
      </c>
      <c r="J92" s="188">
        <f>Interview!J132</f>
        <v/>
      </c>
      <c r="K92" s="171">
        <f>IFERROR(VLOOKUP(J92,AnsFTBL,2,FALSE),0)</f>
        <v/>
      </c>
      <c r="L92" s="281">
        <f>IFERROR(AVERAGE(K92,K96),0)</f>
        <v/>
      </c>
      <c r="M92" s="577">
        <f>SUM(L92:L94)</f>
        <v/>
      </c>
      <c r="N92" s="188">
        <f>Interview!N132</f>
        <v/>
      </c>
      <c r="O92" s="171">
        <f>IFERROR(VLOOKUP(N92,AnsFTBL,2,FALSE),0)</f>
        <v/>
      </c>
      <c r="P92" s="281">
        <f>IFERROR(AVERAGE(O92,O96),0)</f>
        <v/>
      </c>
      <c r="Q92" s="577">
        <f>SUM(P92:P94)</f>
        <v/>
      </c>
      <c r="R92" s="286">
        <f>N92</f>
        <v/>
      </c>
      <c r="S92" s="171">
        <f>IFERROR(VLOOKUP(R92,AnsFTBL,2,FALSE),0)</f>
        <v/>
      </c>
      <c r="T92" s="281">
        <f>IFERROR(AVERAGE(S92,S96),0)</f>
        <v/>
      </c>
      <c r="U92" s="577">
        <f>SUM(T92:T94)</f>
        <v/>
      </c>
      <c r="V92" s="286">
        <f>R92</f>
        <v/>
      </c>
      <c r="W92" s="171">
        <f>IFERROR(VLOOKUP(V92,AnsFTBL,2,FALSE),0)</f>
        <v/>
      </c>
      <c r="X92" s="281">
        <f>IFERROR(AVERAGE(W92,W96),0)</f>
        <v/>
      </c>
      <c r="Y92" s="577">
        <f>SUM(X92:X94)</f>
        <v/>
      </c>
    </row>
    <row r="93" ht="28" customHeight="1" s="330">
      <c r="A93" s="161">
        <f>Interview!A134</f>
        <v/>
      </c>
      <c r="B93" s="558" t="n"/>
      <c r="C93" s="317">
        <f>VLOOKUP(A93,'imp-questions'!A:H,5,FALSE)</f>
        <v/>
      </c>
      <c r="D93" s="195">
        <f>VLOOKUP(A93,'imp-questions'!A:H,6,FALSE)</f>
        <v/>
      </c>
      <c r="E93" s="163">
        <f>CHAR(65+VLOOKUP(A93,'imp-questions'!A:H,8,FALSE))</f>
        <v/>
      </c>
      <c r="F93" s="188">
        <f>Interview!F134</f>
        <v/>
      </c>
      <c r="G93" s="171">
        <f>IFERROR(VLOOKUP(F93,AnsFTBL,2,FALSE),0)</f>
        <v/>
      </c>
      <c r="H93" s="281">
        <f>IFERROR(AVERAGE(G93,G97),0)</f>
        <v/>
      </c>
      <c r="I93" s="563" t="n"/>
      <c r="J93" s="188">
        <f>Interview!J134</f>
        <v/>
      </c>
      <c r="K93" s="171">
        <f>IFERROR(VLOOKUP(J93,AnsFTBL,2,FALSE),0)</f>
        <v/>
      </c>
      <c r="L93" s="281">
        <f>IFERROR(AVERAGE(K93,K97),0)</f>
        <v/>
      </c>
      <c r="M93" s="563" t="n"/>
      <c r="N93" s="188">
        <f>Interview!N134</f>
        <v/>
      </c>
      <c r="O93" s="171">
        <f>IFERROR(VLOOKUP(N93,AnsFTBL,2,FALSE),0)</f>
        <v/>
      </c>
      <c r="P93" s="281">
        <f>IFERROR(AVERAGE(O93,O97),0)</f>
        <v/>
      </c>
      <c r="Q93" s="563" t="n"/>
      <c r="R93" s="286">
        <f>N93</f>
        <v/>
      </c>
      <c r="S93" s="171">
        <f>IFERROR(VLOOKUP(R93,AnsFTBL,2,FALSE),0)</f>
        <v/>
      </c>
      <c r="T93" s="281">
        <f>IFERROR(AVERAGE(S93,S97),0)</f>
        <v/>
      </c>
      <c r="U93" s="563" t="n"/>
      <c r="V93" s="286">
        <f>R93</f>
        <v/>
      </c>
      <c r="W93" s="171">
        <f>IFERROR(VLOOKUP(V93,AnsFTBL,2,FALSE),0)</f>
        <v/>
      </c>
      <c r="X93" s="281">
        <f>IFERROR(AVERAGE(W93,W97),0)</f>
        <v/>
      </c>
      <c r="Y93" s="563" t="n"/>
    </row>
    <row r="94">
      <c r="A94" s="161">
        <f>Interview!A136</f>
        <v/>
      </c>
      <c r="B94" s="559" t="n"/>
      <c r="C94" s="317">
        <f>VLOOKUP(A94,'imp-questions'!A:H,5,FALSE)</f>
        <v/>
      </c>
      <c r="D94" s="276">
        <f>VLOOKUP(A94,'imp-questions'!A:H,6,FALSE)</f>
        <v/>
      </c>
      <c r="E94" s="163">
        <f>CHAR(65+VLOOKUP(A94,'imp-questions'!A:H,8,FALSE))</f>
        <v/>
      </c>
      <c r="F94" s="188">
        <f>Interview!F136</f>
        <v/>
      </c>
      <c r="G94" s="171">
        <f>IFERROR(VLOOKUP(F94,AnsFTBL,2,FALSE),0)</f>
        <v/>
      </c>
      <c r="H94" s="281">
        <f>IFERROR(AVERAGE(G94,G98),0)</f>
        <v/>
      </c>
      <c r="I94" s="563" t="n"/>
      <c r="J94" s="188">
        <f>Interview!J136</f>
        <v/>
      </c>
      <c r="K94" s="171">
        <f>IFERROR(VLOOKUP(J94,AnsFTBL,2,FALSE),0)</f>
        <v/>
      </c>
      <c r="L94" s="281">
        <f>IFERROR(AVERAGE(K94,K98),0)</f>
        <v/>
      </c>
      <c r="M94" s="563" t="n"/>
      <c r="N94" s="188">
        <f>Interview!N136</f>
        <v/>
      </c>
      <c r="O94" s="171">
        <f>IFERROR(VLOOKUP(N94,AnsFTBL,2,FALSE),0)</f>
        <v/>
      </c>
      <c r="P94" s="281">
        <f>IFERROR(AVERAGE(O94,O98),0)</f>
        <v/>
      </c>
      <c r="Q94" s="563" t="n"/>
      <c r="R94" s="286">
        <f>N94</f>
        <v/>
      </c>
      <c r="S94" s="171">
        <f>IFERROR(VLOOKUP(R94,AnsFTBL,2,FALSE),0)</f>
        <v/>
      </c>
      <c r="T94" s="281">
        <f>IFERROR(AVERAGE(S94,S98),0)</f>
        <v/>
      </c>
      <c r="U94" s="563" t="n"/>
      <c r="V94" s="286">
        <f>R94</f>
        <v/>
      </c>
      <c r="W94" s="171">
        <f>IFERROR(VLOOKUP(V94,AnsFTBL,2,FALSE),0)</f>
        <v/>
      </c>
      <c r="X94" s="281">
        <f>IFERROR(AVERAGE(W94,W98),0)</f>
        <v/>
      </c>
      <c r="Y94" s="563" t="n"/>
    </row>
    <row r="95" ht="13" customHeight="1" s="330">
      <c r="A95" s="161" t="n"/>
      <c r="B95" s="257" t="n"/>
      <c r="C95" s="246" t="n"/>
      <c r="D95" s="228" t="n"/>
      <c r="E95" s="228" t="n"/>
      <c r="F95" s="228" t="n"/>
      <c r="G95" s="228" t="n"/>
      <c r="H95" s="228" t="n"/>
      <c r="I95" s="563" t="n"/>
      <c r="J95" s="228" t="n"/>
      <c r="K95" s="228" t="n"/>
      <c r="L95" s="228" t="n"/>
      <c r="M95" s="563" t="n"/>
      <c r="N95" s="228" t="n"/>
      <c r="O95" s="228" t="n"/>
      <c r="P95" s="228" t="n"/>
      <c r="Q95" s="563" t="n"/>
      <c r="R95" s="228" t="n"/>
      <c r="S95" s="228" t="n"/>
      <c r="T95" s="228" t="n"/>
      <c r="U95" s="563" t="n"/>
      <c r="V95" s="228" t="n"/>
      <c r="W95" s="228" t="n"/>
      <c r="X95" s="228" t="n"/>
      <c r="Y95" s="563" t="n"/>
    </row>
    <row r="96" ht="28" customHeight="1" s="330">
      <c r="A96" s="161">
        <f>Interview!A139</f>
        <v/>
      </c>
      <c r="B96" s="575">
        <f>VLOOKUP(A96,'imp-questions'!A:H,4,FALSE)</f>
        <v/>
      </c>
      <c r="C96" s="317">
        <f>VLOOKUP(A96,'imp-questions'!A:H,5,FALSE)</f>
        <v/>
      </c>
      <c r="D96" s="195">
        <f>VLOOKUP(A96,'imp-questions'!A:H,6,FALSE)</f>
        <v/>
      </c>
      <c r="E96" s="163">
        <f>CHAR(65+VLOOKUP(A96,'imp-questions'!A:H,8,FALSE))</f>
        <v/>
      </c>
      <c r="F96" s="188">
        <f>Interview!F139</f>
        <v/>
      </c>
      <c r="G96" s="171">
        <f>IFERROR(VLOOKUP(F96,AnsFTBL,2,FALSE),0)</f>
        <v/>
      </c>
      <c r="H96" s="132" t="n"/>
      <c r="I96" s="563" t="n"/>
      <c r="J96" s="188">
        <f>Interview!J139</f>
        <v/>
      </c>
      <c r="K96" s="171">
        <f>IFERROR(VLOOKUP(J96,AnsFTBL,2,FALSE),0)</f>
        <v/>
      </c>
      <c r="L96" s="132" t="n"/>
      <c r="M96" s="563" t="n"/>
      <c r="N96" s="188">
        <f>Interview!N139</f>
        <v/>
      </c>
      <c r="O96" s="171">
        <f>IFERROR(VLOOKUP(N96,AnsFTBL,2,FALSE),0)</f>
        <v/>
      </c>
      <c r="P96" s="132" t="n"/>
      <c r="Q96" s="563" t="n"/>
      <c r="R96" s="286">
        <f>N96</f>
        <v/>
      </c>
      <c r="S96" s="171">
        <f>IFERROR(VLOOKUP(R96,AnsFTBL,2,FALSE),0)</f>
        <v/>
      </c>
      <c r="T96" s="132" t="n"/>
      <c r="U96" s="563" t="n"/>
      <c r="V96" s="286">
        <f>R96</f>
        <v/>
      </c>
      <c r="W96" s="171">
        <f>IFERROR(VLOOKUP(V96,AnsFTBL,2,FALSE),0)</f>
        <v/>
      </c>
      <c r="X96" s="132" t="n"/>
      <c r="Y96" s="563" t="n"/>
    </row>
    <row r="97">
      <c r="A97" s="161">
        <f>Interview!A141</f>
        <v/>
      </c>
      <c r="B97" s="558" t="n"/>
      <c r="C97" s="317">
        <f>VLOOKUP(A97,'imp-questions'!A:H,5,FALSE)</f>
        <v/>
      </c>
      <c r="D97" s="195">
        <f>VLOOKUP(A97,'imp-questions'!A:H,6,FALSE)</f>
        <v/>
      </c>
      <c r="E97" s="163">
        <f>CHAR(65+VLOOKUP(A97,'imp-questions'!A:H,8,FALSE))</f>
        <v/>
      </c>
      <c r="F97" s="188">
        <f>Interview!F141</f>
        <v/>
      </c>
      <c r="G97" s="171">
        <f>IFERROR(VLOOKUP(F97,AnsFTBL,2,FALSE),0)</f>
        <v/>
      </c>
      <c r="H97" s="132" t="n"/>
      <c r="I97" s="563" t="n"/>
      <c r="J97" s="188">
        <f>Interview!J141</f>
        <v/>
      </c>
      <c r="K97" s="171">
        <f>IFERROR(VLOOKUP(J97,AnsFTBL,2,FALSE),0)</f>
        <v/>
      </c>
      <c r="L97" s="132" t="n"/>
      <c r="M97" s="563" t="n"/>
      <c r="N97" s="188">
        <f>Interview!N141</f>
        <v/>
      </c>
      <c r="O97" s="171">
        <f>IFERROR(VLOOKUP(N97,AnsFTBL,2,FALSE),0)</f>
        <v/>
      </c>
      <c r="P97" s="132" t="n"/>
      <c r="Q97" s="563" t="n"/>
      <c r="R97" s="286">
        <f>N97</f>
        <v/>
      </c>
      <c r="S97" s="171">
        <f>IFERROR(VLOOKUP(R97,AnsFTBL,2,FALSE),0)</f>
        <v/>
      </c>
      <c r="T97" s="132" t="n"/>
      <c r="U97" s="563" t="n"/>
      <c r="V97" s="286">
        <f>R97</f>
        <v/>
      </c>
      <c r="W97" s="171">
        <f>IFERROR(VLOOKUP(V97,AnsFTBL,2,FALSE),0)</f>
        <v/>
      </c>
      <c r="X97" s="132" t="n"/>
      <c r="Y97" s="563" t="n"/>
    </row>
    <row r="98" ht="28" customHeight="1" s="330">
      <c r="A98" s="161">
        <f>Interview!A143</f>
        <v/>
      </c>
      <c r="B98" s="559" t="n"/>
      <c r="C98" s="317">
        <f>VLOOKUP(A98,'imp-questions'!A:H,5,FALSE)</f>
        <v/>
      </c>
      <c r="D98" s="276">
        <f>VLOOKUP(A98,'imp-questions'!A:H,6,FALSE)</f>
        <v/>
      </c>
      <c r="E98" s="163">
        <f>CHAR(65+VLOOKUP(A98,'imp-questions'!A:H,8,FALSE))</f>
        <v/>
      </c>
      <c r="F98" s="188">
        <f>Interview!F143</f>
        <v/>
      </c>
      <c r="G98" s="171">
        <f>IFERROR(VLOOKUP(F98,AnsFTBL,2,FALSE),0)</f>
        <v/>
      </c>
      <c r="H98" s="132" t="n"/>
      <c r="I98" s="567" t="n"/>
      <c r="J98" s="188">
        <f>Interview!J143</f>
        <v/>
      </c>
      <c r="K98" s="171">
        <f>IFERROR(VLOOKUP(J98,AnsFTBL,2,FALSE),0)</f>
        <v/>
      </c>
      <c r="L98" s="132" t="n"/>
      <c r="M98" s="567" t="n"/>
      <c r="N98" s="188">
        <f>Interview!N143</f>
        <v/>
      </c>
      <c r="O98" s="171">
        <f>IFERROR(VLOOKUP(N98,AnsFTBL,2,FALSE),0)</f>
        <v/>
      </c>
      <c r="P98" s="132" t="n"/>
      <c r="Q98" s="567" t="n"/>
      <c r="R98" s="286">
        <f>N98</f>
        <v/>
      </c>
      <c r="S98" s="171">
        <f>IFERROR(VLOOKUP(R98,AnsFTBL,2,FALSE),0)</f>
        <v/>
      </c>
      <c r="T98" s="132" t="n"/>
      <c r="U98" s="567" t="n"/>
      <c r="V98" s="286">
        <f>R98</f>
        <v/>
      </c>
      <c r="W98" s="171">
        <f>IFERROR(VLOOKUP(V98,AnsFTBL,2,FALSE),0)</f>
        <v/>
      </c>
      <c r="X98" s="132" t="n"/>
      <c r="Y98" s="567" t="n"/>
    </row>
    <row r="99" ht="13" customHeight="1" s="330">
      <c r="A99" s="161" t="n"/>
      <c r="B99" s="257" t="n"/>
      <c r="C99" s="246" t="n"/>
      <c r="D99" s="228" t="n"/>
      <c r="E99" s="228" t="n"/>
      <c r="F99" s="228" t="n"/>
      <c r="G99" s="228" t="n"/>
      <c r="H99" s="228" t="n"/>
      <c r="I99" s="228" t="n"/>
      <c r="J99" s="228" t="n"/>
      <c r="K99" s="228" t="n"/>
      <c r="L99" s="228" t="n"/>
      <c r="M99" s="228" t="n"/>
      <c r="N99" s="228" t="n"/>
      <c r="O99" s="228" t="n"/>
      <c r="P99" s="228" t="n"/>
      <c r="Q99" s="228" t="n"/>
      <c r="R99" s="228" t="n"/>
      <c r="S99" s="228" t="n"/>
      <c r="T99" s="228" t="n"/>
      <c r="U99" s="228" t="n"/>
      <c r="V99" s="228" t="n"/>
      <c r="W99" s="228" t="n"/>
      <c r="X99" s="228" t="n"/>
      <c r="Y99" s="228" t="n"/>
    </row>
    <row r="100">
      <c r="A100" s="161" t="n"/>
      <c r="B100" s="250" t="inlineStr">
        <is>
          <t>Verification</t>
        </is>
      </c>
      <c r="C100" s="250" t="n"/>
      <c r="D100" s="231" t="n"/>
      <c r="E100" s="231" t="n"/>
      <c r="F100" s="467" t="inlineStr">
        <is>
          <t>Current</t>
        </is>
      </c>
      <c r="G100" s="539" t="n"/>
      <c r="H100" s="539" t="n"/>
      <c r="I100" s="539" t="n"/>
      <c r="J100" s="578" t="inlineStr">
        <is>
          <t>Phase I</t>
        </is>
      </c>
      <c r="K100" s="539" t="n"/>
      <c r="L100" s="539" t="n"/>
      <c r="M100" s="569" t="n"/>
      <c r="N100" s="578" t="inlineStr">
        <is>
          <t>Phase II</t>
        </is>
      </c>
      <c r="O100" s="539" t="n"/>
      <c r="P100" s="539" t="n"/>
      <c r="Q100" s="569" t="n"/>
      <c r="R100" s="578" t="inlineStr">
        <is>
          <t>Phase III</t>
        </is>
      </c>
      <c r="S100" s="539" t="n"/>
      <c r="T100" s="539" t="n"/>
      <c r="U100" s="569" t="n"/>
      <c r="V100" s="578" t="inlineStr">
        <is>
          <t>Phase IV</t>
        </is>
      </c>
      <c r="W100" s="539" t="n"/>
      <c r="X100" s="539" t="n"/>
      <c r="Y100" s="569" t="n"/>
    </row>
    <row r="101">
      <c r="A101" s="161" t="n"/>
      <c r="B101" s="261" t="inlineStr">
        <is>
          <t>Stream</t>
        </is>
      </c>
      <c r="C101" s="251" t="inlineStr">
        <is>
          <t>Level</t>
        </is>
      </c>
      <c r="D101" s="272" t="inlineStr">
        <is>
          <t>Architecture Assessment</t>
        </is>
      </c>
      <c r="E101" s="412" t="n"/>
      <c r="F101" s="77" t="inlineStr">
        <is>
          <t>Answer</t>
        </is>
      </c>
      <c r="G101" s="77" t="n"/>
      <c r="H101" s="120" t="n"/>
      <c r="I101" s="238" t="inlineStr">
        <is>
          <t>Rating</t>
        </is>
      </c>
      <c r="J101" s="77" t="inlineStr">
        <is>
          <t>Answer</t>
        </is>
      </c>
      <c r="K101" s="77" t="n"/>
      <c r="L101" s="120" t="n"/>
      <c r="M101" s="238" t="inlineStr">
        <is>
          <t>Rating</t>
        </is>
      </c>
      <c r="N101" s="77" t="inlineStr">
        <is>
          <t>Answer</t>
        </is>
      </c>
      <c r="O101" s="77" t="n"/>
      <c r="P101" s="120" t="n"/>
      <c r="Q101" s="238" t="inlineStr">
        <is>
          <t>Rating</t>
        </is>
      </c>
      <c r="R101" s="77" t="inlineStr">
        <is>
          <t>Answer</t>
        </is>
      </c>
      <c r="S101" s="77" t="n"/>
      <c r="T101" s="120" t="n"/>
      <c r="U101" s="238" t="inlineStr">
        <is>
          <t>Rating</t>
        </is>
      </c>
      <c r="V101" s="77" t="inlineStr">
        <is>
          <t>Answer</t>
        </is>
      </c>
      <c r="W101" s="77" t="n"/>
      <c r="X101" s="120" t="n"/>
      <c r="Y101" s="238" t="inlineStr">
        <is>
          <t>Rating</t>
        </is>
      </c>
    </row>
    <row r="102" ht="28" customHeight="1" s="330">
      <c r="A102" s="161">
        <f>Interview!A147</f>
        <v/>
      </c>
      <c r="B102" s="579">
        <f>VLOOKUP(A102,'imp-questions'!A:H,4,FALSE)</f>
        <v/>
      </c>
      <c r="C102" s="252">
        <f>VLOOKUP(A102,'imp-questions'!A:H,5,FALSE)</f>
        <v/>
      </c>
      <c r="D102" s="195">
        <f>VLOOKUP(A102,'imp-questions'!A:H,6,FALSE)</f>
        <v/>
      </c>
      <c r="E102" s="179">
        <f>CHAR(65+VLOOKUP(A102,'imp-questions'!A:H,8,FALSE))</f>
        <v/>
      </c>
      <c r="F102" s="188">
        <f>Interview!F147</f>
        <v/>
      </c>
      <c r="G102" s="171">
        <f>IFERROR(VLOOKUP(F102,AnsFTBL,2,FALSE),0)</f>
        <v/>
      </c>
      <c r="H102" s="281">
        <f>IFERROR(AVERAGE(G102,G106),0)</f>
        <v/>
      </c>
      <c r="I102" s="580">
        <f>SUM(H102:H104)</f>
        <v/>
      </c>
      <c r="J102" s="286">
        <f>F102</f>
        <v/>
      </c>
      <c r="K102" s="171">
        <f>IFERROR(VLOOKUP(J102,AnsFTBL,2,FALSE),0)</f>
        <v/>
      </c>
      <c r="L102" s="281">
        <f>IFERROR(AVERAGE(K102,K106),0)</f>
        <v/>
      </c>
      <c r="M102" s="580">
        <f>SUM(L102:L104)</f>
        <v/>
      </c>
      <c r="N102" s="286">
        <f>J102</f>
        <v/>
      </c>
      <c r="O102" s="171">
        <f>IFERROR(VLOOKUP(N102,AnsFTBL,2,FALSE),0)</f>
        <v/>
      </c>
      <c r="P102" s="281">
        <f>IFERROR(AVERAGE(O102,O106),0)</f>
        <v/>
      </c>
      <c r="Q102" s="580">
        <f>SUM(P102:P104)</f>
        <v/>
      </c>
      <c r="R102" s="286">
        <f>N102</f>
        <v/>
      </c>
      <c r="S102" s="171">
        <f>IFERROR(VLOOKUP(R102,AnsFTBL,2,FALSE),0)</f>
        <v/>
      </c>
      <c r="T102" s="281">
        <f>IFERROR(AVERAGE(S102,S106),0)</f>
        <v/>
      </c>
      <c r="U102" s="580">
        <f>SUM(T102:T104)</f>
        <v/>
      </c>
      <c r="V102" s="286">
        <f>R102</f>
        <v/>
      </c>
      <c r="W102" s="171">
        <f>IFERROR(VLOOKUP(V102,AnsFTBL,2,FALSE),0)</f>
        <v/>
      </c>
      <c r="X102" s="281">
        <f>IFERROR(AVERAGE(W102,W106),0)</f>
        <v/>
      </c>
      <c r="Y102" s="580">
        <f>SUM(X102:X104)</f>
        <v/>
      </c>
    </row>
    <row r="103">
      <c r="A103" s="161">
        <f>Interview!A149</f>
        <v/>
      </c>
      <c r="B103" s="558" t="n"/>
      <c r="C103" s="252">
        <f>VLOOKUP(A103,'imp-questions'!A:H,5,FALSE)</f>
        <v/>
      </c>
      <c r="D103" s="195">
        <f>VLOOKUP(A103,'imp-questions'!A:H,6,FALSE)</f>
        <v/>
      </c>
      <c r="E103" s="179">
        <f>CHAR(65+VLOOKUP(A103,'imp-questions'!A:H,8,FALSE))</f>
        <v/>
      </c>
      <c r="F103" s="188">
        <f>Interview!F149</f>
        <v/>
      </c>
      <c r="G103" s="171">
        <f>IFERROR(VLOOKUP(F103,AnsFTBL,2,FALSE),0)</f>
        <v/>
      </c>
      <c r="H103" s="281">
        <f>IFERROR(AVERAGE(G103,G107),0)</f>
        <v/>
      </c>
      <c r="I103" s="563" t="n"/>
      <c r="J103" s="286">
        <f>F103</f>
        <v/>
      </c>
      <c r="K103" s="171">
        <f>IFERROR(VLOOKUP(J103,AnsFTBL,2,FALSE),0)</f>
        <v/>
      </c>
      <c r="L103" s="281">
        <f>IFERROR(AVERAGE(K103,K107),0)</f>
        <v/>
      </c>
      <c r="M103" s="563" t="n"/>
      <c r="N103" s="286">
        <f>J103</f>
        <v/>
      </c>
      <c r="O103" s="171">
        <f>IFERROR(VLOOKUP(N103,AnsFTBL,2,FALSE),0)</f>
        <v/>
      </c>
      <c r="P103" s="281">
        <f>IFERROR(AVERAGE(O103,O107),0)</f>
        <v/>
      </c>
      <c r="Q103" s="563" t="n"/>
      <c r="R103" s="286">
        <f>N103</f>
        <v/>
      </c>
      <c r="S103" s="171">
        <f>IFERROR(VLOOKUP(R103,AnsFTBL,2,FALSE),0)</f>
        <v/>
      </c>
      <c r="T103" s="281">
        <f>IFERROR(AVERAGE(S103,S107),0)</f>
        <v/>
      </c>
      <c r="U103" s="563" t="n"/>
      <c r="V103" s="286">
        <f>R103</f>
        <v/>
      </c>
      <c r="W103" s="171">
        <f>IFERROR(VLOOKUP(V103,AnsFTBL,2,FALSE),0)</f>
        <v/>
      </c>
      <c r="X103" s="281">
        <f>IFERROR(AVERAGE(W103,W107),0)</f>
        <v/>
      </c>
      <c r="Y103" s="563" t="n"/>
    </row>
    <row r="104">
      <c r="A104" s="161">
        <f>Interview!A151</f>
        <v/>
      </c>
      <c r="B104" s="559" t="n"/>
      <c r="C104" s="252">
        <f>VLOOKUP(A104,'imp-questions'!A:H,5,FALSE)</f>
        <v/>
      </c>
      <c r="D104" s="276">
        <f>VLOOKUP(A104,'imp-questions'!A:H,6,FALSE)</f>
        <v/>
      </c>
      <c r="E104" s="179">
        <f>CHAR(65+VLOOKUP(A104,'imp-questions'!A:H,8,FALSE))</f>
        <v/>
      </c>
      <c r="F104" s="188">
        <f>Interview!F151</f>
        <v/>
      </c>
      <c r="G104" s="171">
        <f>IFERROR(VLOOKUP(F104,AnsFTBL,2,FALSE),0)</f>
        <v/>
      </c>
      <c r="H104" s="281">
        <f>IFERROR(AVERAGE(G104,G108),0)</f>
        <v/>
      </c>
      <c r="I104" s="563" t="n"/>
      <c r="J104" s="286">
        <f>F104</f>
        <v/>
      </c>
      <c r="K104" s="171">
        <f>IFERROR(VLOOKUP(J104,AnsFTBL,2,FALSE),0)</f>
        <v/>
      </c>
      <c r="L104" s="281">
        <f>IFERROR(AVERAGE(K104,K108),0)</f>
        <v/>
      </c>
      <c r="M104" s="563" t="n"/>
      <c r="N104" s="286">
        <f>J104</f>
        <v/>
      </c>
      <c r="O104" s="171">
        <f>IFERROR(VLOOKUP(N104,AnsFTBL,2,FALSE),0)</f>
        <v/>
      </c>
      <c r="P104" s="281">
        <f>IFERROR(AVERAGE(O104,O108),0)</f>
        <v/>
      </c>
      <c r="Q104" s="563" t="n"/>
      <c r="R104" s="286">
        <f>N104</f>
        <v/>
      </c>
      <c r="S104" s="171">
        <f>IFERROR(VLOOKUP(R104,AnsFTBL,2,FALSE),0)</f>
        <v/>
      </c>
      <c r="T104" s="281">
        <f>IFERROR(AVERAGE(S104,S108),0)</f>
        <v/>
      </c>
      <c r="U104" s="563" t="n"/>
      <c r="V104" s="286">
        <f>R104</f>
        <v/>
      </c>
      <c r="W104" s="171">
        <f>IFERROR(VLOOKUP(V104,AnsFTBL,2,FALSE),0)</f>
        <v/>
      </c>
      <c r="X104" s="281">
        <f>IFERROR(AVERAGE(W104,W108),0)</f>
        <v/>
      </c>
      <c r="Y104" s="563" t="n"/>
    </row>
    <row r="105" ht="13" customHeight="1" s="330">
      <c r="A105" s="161" t="n"/>
      <c r="B105" s="257" t="n"/>
      <c r="C105" s="246" t="n"/>
      <c r="D105" s="230" t="n"/>
      <c r="E105" s="230" t="n"/>
      <c r="F105" s="230" t="n"/>
      <c r="G105" s="230" t="n"/>
      <c r="H105" s="230" t="n"/>
      <c r="I105" s="563" t="n"/>
      <c r="J105" s="230" t="n"/>
      <c r="K105" s="230" t="n"/>
      <c r="L105" s="230" t="n"/>
      <c r="M105" s="563" t="n"/>
      <c r="N105" s="230" t="n"/>
      <c r="O105" s="230" t="n"/>
      <c r="P105" s="230" t="n"/>
      <c r="Q105" s="563" t="n"/>
      <c r="R105" s="230" t="n"/>
      <c r="S105" s="230" t="n"/>
      <c r="T105" s="230" t="n"/>
      <c r="U105" s="563" t="n"/>
      <c r="V105" s="230" t="n"/>
      <c r="W105" s="230" t="n"/>
      <c r="X105" s="230" t="n"/>
      <c r="Y105" s="563" t="n"/>
    </row>
    <row r="106" ht="28" customHeight="1" s="330">
      <c r="A106" s="161">
        <f>Interview!A154</f>
        <v/>
      </c>
      <c r="B106" s="579">
        <f>VLOOKUP(A106,'imp-questions'!A:H,4,FALSE)</f>
        <v/>
      </c>
      <c r="C106" s="252">
        <f>VLOOKUP(A106,'imp-questions'!A:H,5,FALSE)</f>
        <v/>
      </c>
      <c r="D106" s="195">
        <f>VLOOKUP(A106,'imp-questions'!A:H,6,FALSE)</f>
        <v/>
      </c>
      <c r="E106" s="179">
        <f>CHAR(65+VLOOKUP(A106,'imp-questions'!A:H,8,FALSE))</f>
        <v/>
      </c>
      <c r="F106" s="193">
        <f>Interview!F154</f>
        <v/>
      </c>
      <c r="G106" s="171">
        <f>IFERROR(VLOOKUP(F106,AnsFTBL,2,FALSE),0)</f>
        <v/>
      </c>
      <c r="H106" s="282" t="n"/>
      <c r="I106" s="563" t="n"/>
      <c r="J106" s="286">
        <f>F106</f>
        <v/>
      </c>
      <c r="K106" s="171">
        <f>IFERROR(VLOOKUP(J106,AnsFTBL,2,FALSE),0)</f>
        <v/>
      </c>
      <c r="L106" s="282" t="n"/>
      <c r="M106" s="563" t="n"/>
      <c r="N106" s="286">
        <f>J106</f>
        <v/>
      </c>
      <c r="O106" s="171">
        <f>IFERROR(VLOOKUP(N106,AnsFTBL,2,FALSE),0)</f>
        <v/>
      </c>
      <c r="P106" s="282" t="n"/>
      <c r="Q106" s="563" t="n"/>
      <c r="R106" s="286">
        <f>N106</f>
        <v/>
      </c>
      <c r="S106" s="171">
        <f>IFERROR(VLOOKUP(R106,AnsFTBL,2,FALSE),0)</f>
        <v/>
      </c>
      <c r="T106" s="282" t="n"/>
      <c r="U106" s="563" t="n"/>
      <c r="V106" s="286">
        <f>R106</f>
        <v/>
      </c>
      <c r="W106" s="171">
        <f>IFERROR(VLOOKUP(V106,AnsFTBL,2,FALSE),0)</f>
        <v/>
      </c>
      <c r="X106" s="282" t="n"/>
      <c r="Y106" s="563" t="n"/>
    </row>
    <row r="107">
      <c r="A107" s="161">
        <f>Interview!A156</f>
        <v/>
      </c>
      <c r="B107" s="558" t="n"/>
      <c r="C107" s="252">
        <f>VLOOKUP(A107,'imp-questions'!A:H,5,FALSE)</f>
        <v/>
      </c>
      <c r="D107" s="195">
        <f>VLOOKUP(A107,'imp-questions'!A:H,6,FALSE)</f>
        <v/>
      </c>
      <c r="E107" s="179">
        <f>CHAR(65+VLOOKUP(A107,'imp-questions'!A:H,8,FALSE))</f>
        <v/>
      </c>
      <c r="F107" s="194">
        <f>Interview!F156</f>
        <v/>
      </c>
      <c r="G107" s="171">
        <f>IFERROR(VLOOKUP(F107,AnsFTBL,2,FALSE),0)</f>
        <v/>
      </c>
      <c r="H107" s="282" t="n"/>
      <c r="I107" s="563" t="n"/>
      <c r="J107" s="286">
        <f>F107</f>
        <v/>
      </c>
      <c r="K107" s="171">
        <f>IFERROR(VLOOKUP(J107,AnsFTBL,2,FALSE),0)</f>
        <v/>
      </c>
      <c r="L107" s="282" t="n"/>
      <c r="M107" s="563" t="n"/>
      <c r="N107" s="286">
        <f>J107</f>
        <v/>
      </c>
      <c r="O107" s="171">
        <f>IFERROR(VLOOKUP(N107,AnsFTBL,2,FALSE),0)</f>
        <v/>
      </c>
      <c r="P107" s="282" t="n"/>
      <c r="Q107" s="563" t="n"/>
      <c r="R107" s="286">
        <f>N107</f>
        <v/>
      </c>
      <c r="S107" s="171">
        <f>IFERROR(VLOOKUP(R107,AnsFTBL,2,FALSE),0)</f>
        <v/>
      </c>
      <c r="T107" s="282" t="n"/>
      <c r="U107" s="563" t="n"/>
      <c r="V107" s="286">
        <f>R107</f>
        <v/>
      </c>
      <c r="W107" s="171">
        <f>IFERROR(VLOOKUP(V107,AnsFTBL,2,FALSE),0)</f>
        <v/>
      </c>
      <c r="X107" s="282" t="n"/>
      <c r="Y107" s="563" t="n"/>
    </row>
    <row r="108" ht="28" customHeight="1" s="330">
      <c r="A108" s="161">
        <f>Interview!A158</f>
        <v/>
      </c>
      <c r="B108" s="559" t="n"/>
      <c r="C108" s="252">
        <f>VLOOKUP(A108,'imp-questions'!A:H,5,FALSE)</f>
        <v/>
      </c>
      <c r="D108" s="276">
        <f>VLOOKUP(A108,'imp-questions'!A:H,6,FALSE)</f>
        <v/>
      </c>
      <c r="E108" s="179">
        <f>CHAR(65+VLOOKUP(A108,'imp-questions'!A:H,8,FALSE))</f>
        <v/>
      </c>
      <c r="F108" s="194">
        <f>Interview!F158</f>
        <v/>
      </c>
      <c r="G108" s="171">
        <f>IFERROR(VLOOKUP(F108,AnsFTBL,2,FALSE),0)</f>
        <v/>
      </c>
      <c r="H108" s="282" t="n"/>
      <c r="I108" s="565" t="n"/>
      <c r="J108" s="286">
        <f>F108</f>
        <v/>
      </c>
      <c r="K108" s="171">
        <f>IFERROR(VLOOKUP(J108,AnsFTBL,2,FALSE),0)</f>
        <v/>
      </c>
      <c r="L108" s="282" t="n"/>
      <c r="M108" s="565" t="n"/>
      <c r="N108" s="286">
        <f>J108</f>
        <v/>
      </c>
      <c r="O108" s="171">
        <f>IFERROR(VLOOKUP(N108,AnsFTBL,2,FALSE),0)</f>
        <v/>
      </c>
      <c r="P108" s="282" t="n"/>
      <c r="Q108" s="565" t="n"/>
      <c r="R108" s="286">
        <f>N108</f>
        <v/>
      </c>
      <c r="S108" s="171">
        <f>IFERROR(VLOOKUP(R108,AnsFTBL,2,FALSE),0)</f>
        <v/>
      </c>
      <c r="T108" s="282" t="n"/>
      <c r="U108" s="565" t="n"/>
      <c r="V108" s="286">
        <f>R108</f>
        <v/>
      </c>
      <c r="W108" s="171">
        <f>IFERROR(VLOOKUP(V108,AnsFTBL,2,FALSE),0)</f>
        <v/>
      </c>
      <c r="X108" s="282" t="n"/>
      <c r="Y108" s="565" t="n"/>
    </row>
    <row r="109" ht="13" customHeight="1" s="330">
      <c r="A109" s="161" t="n"/>
      <c r="B109" s="257" t="n"/>
      <c r="C109" s="246" t="n"/>
      <c r="D109" s="230" t="n"/>
      <c r="E109" s="230" t="n"/>
      <c r="F109" s="230" t="n"/>
      <c r="G109" s="230" t="n"/>
      <c r="H109" s="230" t="n"/>
      <c r="I109" s="230" t="n"/>
      <c r="J109" s="230" t="n"/>
      <c r="K109" s="230" t="n"/>
      <c r="L109" s="230" t="n"/>
      <c r="M109" s="228" t="n"/>
      <c r="N109" s="230" t="n"/>
      <c r="O109" s="230" t="n"/>
      <c r="P109" s="230" t="n"/>
      <c r="Q109" s="228" t="n"/>
      <c r="R109" s="230" t="n"/>
      <c r="S109" s="230" t="n"/>
      <c r="T109" s="230" t="n"/>
      <c r="U109" s="228" t="n"/>
      <c r="V109" s="230" t="n"/>
      <c r="W109" s="230" t="n"/>
      <c r="X109" s="230" t="n"/>
      <c r="Y109" s="228" t="n"/>
    </row>
    <row r="110">
      <c r="A110" s="161" t="n"/>
      <c r="B110" s="261" t="inlineStr">
        <is>
          <t>Stream</t>
        </is>
      </c>
      <c r="C110" s="251" t="inlineStr">
        <is>
          <t>Level</t>
        </is>
      </c>
      <c r="D110" s="273" t="inlineStr">
        <is>
          <t>Requirements Testing</t>
        </is>
      </c>
      <c r="E110" s="383" t="n"/>
      <c r="F110" s="79" t="inlineStr">
        <is>
          <t>Answer</t>
        </is>
      </c>
      <c r="G110" s="79" t="n"/>
      <c r="H110" s="121" t="n"/>
      <c r="I110" s="238" t="inlineStr">
        <is>
          <t>Rating</t>
        </is>
      </c>
      <c r="J110" s="79" t="inlineStr">
        <is>
          <t>Answer</t>
        </is>
      </c>
      <c r="K110" s="79" t="n"/>
      <c r="L110" s="121" t="n"/>
      <c r="M110" s="238" t="inlineStr">
        <is>
          <t>Rating</t>
        </is>
      </c>
      <c r="N110" s="79" t="inlineStr">
        <is>
          <t>Answer</t>
        </is>
      </c>
      <c r="O110" s="79" t="n"/>
      <c r="P110" s="121" t="n"/>
      <c r="Q110" s="238" t="inlineStr">
        <is>
          <t>Rating</t>
        </is>
      </c>
      <c r="R110" s="79" t="inlineStr">
        <is>
          <t>Answer</t>
        </is>
      </c>
      <c r="S110" s="79" t="n"/>
      <c r="T110" s="121" t="n"/>
      <c r="U110" s="238" t="inlineStr">
        <is>
          <t>Rating</t>
        </is>
      </c>
      <c r="V110" s="79" t="inlineStr">
        <is>
          <t>Answer</t>
        </is>
      </c>
      <c r="W110" s="79" t="n"/>
      <c r="X110" s="121" t="n"/>
      <c r="Y110" s="238" t="inlineStr">
        <is>
          <t>Rating</t>
        </is>
      </c>
    </row>
    <row r="111" ht="28" customHeight="1" s="330">
      <c r="A111" s="161">
        <f>Interview!A161</f>
        <v/>
      </c>
      <c r="B111" s="579">
        <f>VLOOKUP(A111,'imp-questions'!A:H,4,FALSE)</f>
        <v/>
      </c>
      <c r="C111" s="252">
        <f>VLOOKUP(A111,'imp-questions'!A:H,5,FALSE)</f>
        <v/>
      </c>
      <c r="D111" s="195">
        <f>VLOOKUP(A111,'imp-questions'!A:H,6,FALSE)</f>
        <v/>
      </c>
      <c r="E111" s="163">
        <f>CHAR(65+VLOOKUP(A111,'imp-questions'!A:H,8,FALSE))</f>
        <v/>
      </c>
      <c r="F111" s="188">
        <f>Interview!F161</f>
        <v/>
      </c>
      <c r="G111" s="171">
        <f>IFERROR(VLOOKUP(F111,AnsCTBL,2,FALSE),0)</f>
        <v/>
      </c>
      <c r="H111" s="281">
        <f>IFERROR(AVERAGE(G111,G115),0)</f>
        <v/>
      </c>
      <c r="I111" s="580">
        <f>SUM(H111:H113)</f>
        <v/>
      </c>
      <c r="J111" s="286">
        <f>F111</f>
        <v/>
      </c>
      <c r="K111" s="171">
        <f>IFERROR(VLOOKUP(J111,AnsCTBL,2,FALSE),0)</f>
        <v/>
      </c>
      <c r="L111" s="281">
        <f>IFERROR(AVERAGE(K111,K115),0)</f>
        <v/>
      </c>
      <c r="M111" s="580">
        <f>SUM(L111:L113)</f>
        <v/>
      </c>
      <c r="N111" s="286">
        <f>J111</f>
        <v/>
      </c>
      <c r="O111" s="171">
        <f>IFERROR(VLOOKUP(N111,AnsCTBL,2,FALSE),0)</f>
        <v/>
      </c>
      <c r="P111" s="281">
        <f>IFERROR(AVERAGE(O111,O115),0)</f>
        <v/>
      </c>
      <c r="Q111" s="580">
        <f>SUM(P111:P113)</f>
        <v/>
      </c>
      <c r="R111" s="286">
        <f>N111</f>
        <v/>
      </c>
      <c r="S111" s="171">
        <f>IFERROR(VLOOKUP(R111,AnsCTBL,2,FALSE),0)</f>
        <v/>
      </c>
      <c r="T111" s="281">
        <f>IFERROR(AVERAGE(S111,S115),0)</f>
        <v/>
      </c>
      <c r="U111" s="580">
        <f>SUM(T111:T113)</f>
        <v/>
      </c>
      <c r="V111" s="286">
        <f>R111</f>
        <v/>
      </c>
      <c r="W111" s="171">
        <f>IFERROR(VLOOKUP(V111,AnsCTBL,2,FALSE),0)</f>
        <v/>
      </c>
      <c r="X111" s="281">
        <f>IFERROR(AVERAGE(W111,W115),0)</f>
        <v/>
      </c>
      <c r="Y111" s="580">
        <f>SUM(X111:X113)</f>
        <v/>
      </c>
    </row>
    <row r="112" ht="28" customHeight="1" s="330">
      <c r="A112" s="161">
        <f>Interview!A163</f>
        <v/>
      </c>
      <c r="B112" s="558" t="n"/>
      <c r="C112" s="252">
        <f>VLOOKUP(A112,'imp-questions'!A:H,5,FALSE)</f>
        <v/>
      </c>
      <c r="D112" s="195">
        <f>VLOOKUP(A112,'imp-questions'!A:H,6,FALSE)</f>
        <v/>
      </c>
      <c r="E112" s="163">
        <f>CHAR(65+VLOOKUP(A112,'imp-questions'!A:H,8,FALSE))</f>
        <v/>
      </c>
      <c r="F112" s="192">
        <f>Interview!F163</f>
        <v/>
      </c>
      <c r="G112" s="171">
        <f>IFERROR(VLOOKUP(F112,AnsCTBL,2,FALSE),0)</f>
        <v/>
      </c>
      <c r="H112" s="281">
        <f>IFERROR(AVERAGE(G112,G116),0)</f>
        <v/>
      </c>
      <c r="I112" s="563" t="n"/>
      <c r="J112" s="286">
        <f>F112</f>
        <v/>
      </c>
      <c r="K112" s="171">
        <f>IFERROR(VLOOKUP(J112,AnsCTBL,2,FALSE),0)</f>
        <v/>
      </c>
      <c r="L112" s="281">
        <f>IFERROR(AVERAGE(K112,K116),0)</f>
        <v/>
      </c>
      <c r="M112" s="563" t="n"/>
      <c r="N112" s="286">
        <f>J112</f>
        <v/>
      </c>
      <c r="O112" s="171">
        <f>IFERROR(VLOOKUP(N112,AnsCTBL,2,FALSE),0)</f>
        <v/>
      </c>
      <c r="P112" s="281">
        <f>IFERROR(AVERAGE(O112,O116),0)</f>
        <v/>
      </c>
      <c r="Q112" s="563" t="n"/>
      <c r="R112" s="286">
        <f>N112</f>
        <v/>
      </c>
      <c r="S112" s="171">
        <f>IFERROR(VLOOKUP(R112,AnsCTBL,2,FALSE),0)</f>
        <v/>
      </c>
      <c r="T112" s="281">
        <f>IFERROR(AVERAGE(S112,S116),0)</f>
        <v/>
      </c>
      <c r="U112" s="563" t="n"/>
      <c r="V112" s="286">
        <f>R112</f>
        <v/>
      </c>
      <c r="W112" s="171">
        <f>IFERROR(VLOOKUP(V112,AnsCTBL,2,FALSE),0)</f>
        <v/>
      </c>
      <c r="X112" s="281">
        <f>IFERROR(AVERAGE(W112,W116),0)</f>
        <v/>
      </c>
      <c r="Y112" s="563" t="n"/>
    </row>
    <row r="113">
      <c r="A113" s="161">
        <f>Interview!A165</f>
        <v/>
      </c>
      <c r="B113" s="559" t="n"/>
      <c r="C113" s="252">
        <f>VLOOKUP(A113,'imp-questions'!A:H,5,FALSE)</f>
        <v/>
      </c>
      <c r="D113" s="276">
        <f>VLOOKUP(A113,'imp-questions'!A:H,6,FALSE)</f>
        <v/>
      </c>
      <c r="E113" s="163">
        <f>CHAR(65+VLOOKUP(A113,'imp-questions'!A:H,8,FALSE))</f>
        <v/>
      </c>
      <c r="F113" s="192">
        <f>Interview!F165</f>
        <v/>
      </c>
      <c r="G113" s="171">
        <f>IFERROR(VLOOKUP(F113,AnsFTBL,2,FALSE),0)</f>
        <v/>
      </c>
      <c r="H113" s="281">
        <f>IFERROR(AVERAGE(G113,G117),0)</f>
        <v/>
      </c>
      <c r="I113" s="563" t="n"/>
      <c r="J113" s="286">
        <f>F113</f>
        <v/>
      </c>
      <c r="K113" s="171">
        <f>IFERROR(VLOOKUP(J113,AnsFTBL,2,FALSE),0)</f>
        <v/>
      </c>
      <c r="L113" s="281">
        <f>IFERROR(AVERAGE(K113,K117),0)</f>
        <v/>
      </c>
      <c r="M113" s="563" t="n"/>
      <c r="N113" s="286">
        <f>J113</f>
        <v/>
      </c>
      <c r="O113" s="171">
        <f>IFERROR(VLOOKUP(N113,AnsFTBL,2,FALSE),0)</f>
        <v/>
      </c>
      <c r="P113" s="281">
        <f>IFERROR(AVERAGE(O113,O117),0)</f>
        <v/>
      </c>
      <c r="Q113" s="563" t="n"/>
      <c r="R113" s="286">
        <f>N113</f>
        <v/>
      </c>
      <c r="S113" s="171">
        <f>IFERROR(VLOOKUP(R113,AnsFTBL,2,FALSE),0)</f>
        <v/>
      </c>
      <c r="T113" s="281">
        <f>IFERROR(AVERAGE(S113,S117),0)</f>
        <v/>
      </c>
      <c r="U113" s="563" t="n"/>
      <c r="V113" s="286">
        <f>R113</f>
        <v/>
      </c>
      <c r="W113" s="171">
        <f>IFERROR(VLOOKUP(V113,AnsFTBL,2,FALSE),0)</f>
        <v/>
      </c>
      <c r="X113" s="281">
        <f>IFERROR(AVERAGE(W113,W117),0)</f>
        <v/>
      </c>
      <c r="Y113" s="563" t="n"/>
    </row>
    <row r="114" ht="13" customHeight="1" s="330">
      <c r="A114" s="161" t="n"/>
      <c r="B114" s="257" t="n"/>
      <c r="C114" s="246" t="n"/>
      <c r="D114" s="228" t="n"/>
      <c r="E114" s="228" t="n"/>
      <c r="F114" s="228" t="n"/>
      <c r="G114" s="228" t="n"/>
      <c r="H114" s="228" t="n"/>
      <c r="I114" s="563" t="n"/>
      <c r="J114" s="228" t="n"/>
      <c r="K114" s="228" t="n"/>
      <c r="L114" s="228" t="n"/>
      <c r="M114" s="563" t="n"/>
      <c r="N114" s="228" t="n"/>
      <c r="O114" s="228" t="n"/>
      <c r="P114" s="228" t="n"/>
      <c r="Q114" s="563" t="n"/>
      <c r="R114" s="228" t="n"/>
      <c r="S114" s="228" t="n"/>
      <c r="T114" s="228" t="n"/>
      <c r="U114" s="563" t="n"/>
      <c r="V114" s="228" t="n"/>
      <c r="W114" s="228" t="n"/>
      <c r="X114" s="228" t="n"/>
      <c r="Y114" s="563" t="n"/>
    </row>
    <row r="115">
      <c r="A115" s="161">
        <f>Interview!A168</f>
        <v/>
      </c>
      <c r="B115" s="579">
        <f>VLOOKUP(A115,'imp-questions'!A:H,4,FALSE)</f>
        <v/>
      </c>
      <c r="C115" s="252">
        <f>VLOOKUP(A115,'imp-questions'!A:H,5,FALSE)</f>
        <v/>
      </c>
      <c r="D115" s="195">
        <f>VLOOKUP(A115,'imp-questions'!A:H,6,FALSE)</f>
        <v/>
      </c>
      <c r="E115" s="163">
        <f>CHAR(65+VLOOKUP(A115,'imp-questions'!A:H,8,FALSE))</f>
        <v/>
      </c>
      <c r="F115" s="188">
        <f>Interview!F168</f>
        <v/>
      </c>
      <c r="G115" s="171">
        <f>IFERROR(VLOOKUP(F115,AnsFTBL,2,FALSE),0)</f>
        <v/>
      </c>
      <c r="H115" s="132" t="n"/>
      <c r="I115" s="563" t="n"/>
      <c r="J115" s="286">
        <f>F115</f>
        <v/>
      </c>
      <c r="K115" s="171">
        <f>IFERROR(VLOOKUP(J115,AnsFTBL,2,FALSE),0)</f>
        <v/>
      </c>
      <c r="L115" s="132" t="n"/>
      <c r="M115" s="563" t="n"/>
      <c r="N115" s="286">
        <f>J115</f>
        <v/>
      </c>
      <c r="O115" s="171">
        <f>IFERROR(VLOOKUP(N115,AnsFTBL,2,FALSE),0)</f>
        <v/>
      </c>
      <c r="P115" s="132" t="n"/>
      <c r="Q115" s="563" t="n"/>
      <c r="R115" s="286">
        <f>N115</f>
        <v/>
      </c>
      <c r="S115" s="171">
        <f>IFERROR(VLOOKUP(R115,AnsFTBL,2,FALSE),0)</f>
        <v/>
      </c>
      <c r="T115" s="132" t="n"/>
      <c r="U115" s="563" t="n"/>
      <c r="V115" s="286">
        <f>R115</f>
        <v/>
      </c>
      <c r="W115" s="171">
        <f>IFERROR(VLOOKUP(V115,AnsFTBL,2,FALSE),0)</f>
        <v/>
      </c>
      <c r="X115" s="132" t="n"/>
      <c r="Y115" s="563" t="n"/>
    </row>
    <row r="116" ht="28" customHeight="1" s="330">
      <c r="A116" s="161">
        <f>Interview!A170</f>
        <v/>
      </c>
      <c r="B116" s="558" t="n"/>
      <c r="C116" s="252">
        <f>VLOOKUP(A116,'imp-questions'!A:H,5,FALSE)</f>
        <v/>
      </c>
      <c r="D116" s="195">
        <f>VLOOKUP(A116,'imp-questions'!A:H,6,FALSE)</f>
        <v/>
      </c>
      <c r="E116" s="163">
        <f>CHAR(65+VLOOKUP(A116,'imp-questions'!A:H,8,FALSE))</f>
        <v/>
      </c>
      <c r="F116" s="192">
        <f>Interview!F170</f>
        <v/>
      </c>
      <c r="G116" s="171">
        <f>IFERROR(VLOOKUP(F116,AnsHTBL,2,FALSE),0)</f>
        <v/>
      </c>
      <c r="H116" s="132" t="n"/>
      <c r="I116" s="563" t="n"/>
      <c r="J116" s="286">
        <f>F116</f>
        <v/>
      </c>
      <c r="K116" s="171">
        <f>IFERROR(VLOOKUP(J116,AnsHTBL,2,FALSE),0)</f>
        <v/>
      </c>
      <c r="L116" s="132" t="n"/>
      <c r="M116" s="563" t="n"/>
      <c r="N116" s="286">
        <f>J116</f>
        <v/>
      </c>
      <c r="O116" s="171">
        <f>IFERROR(VLOOKUP(N116,AnsHTBL,2,FALSE),0)</f>
        <v/>
      </c>
      <c r="P116" s="132" t="n"/>
      <c r="Q116" s="563" t="n"/>
      <c r="R116" s="286">
        <f>N116</f>
        <v/>
      </c>
      <c r="S116" s="171">
        <f>IFERROR(VLOOKUP(R116,AnsHTBL,2,FALSE),0)</f>
        <v/>
      </c>
      <c r="T116" s="132" t="n"/>
      <c r="U116" s="563" t="n"/>
      <c r="V116" s="286">
        <f>R116</f>
        <v/>
      </c>
      <c r="W116" s="171">
        <f>IFERROR(VLOOKUP(V116,AnsHTBL,2,FALSE),0)</f>
        <v/>
      </c>
      <c r="X116" s="132" t="n"/>
      <c r="Y116" s="563" t="n"/>
    </row>
    <row r="117">
      <c r="A117" s="161">
        <f>Interview!A172</f>
        <v/>
      </c>
      <c r="B117" s="559" t="n"/>
      <c r="C117" s="252">
        <f>VLOOKUP(A117,'imp-questions'!A:H,5,FALSE)</f>
        <v/>
      </c>
      <c r="D117" s="276">
        <f>VLOOKUP(A117,'imp-questions'!A:H,6,FALSE)</f>
        <v/>
      </c>
      <c r="E117" s="163">
        <f>CHAR(65+VLOOKUP(A117,'imp-questions'!A:H,8,FALSE))</f>
        <v/>
      </c>
      <c r="F117" s="192">
        <f>Interview!F172</f>
        <v/>
      </c>
      <c r="G117" s="171">
        <f>IFERROR(VLOOKUP(F117,AnsHTBL,2,FALSE),0)</f>
        <v/>
      </c>
      <c r="H117" s="132" t="n"/>
      <c r="I117" s="565" t="n"/>
      <c r="J117" s="286">
        <f>F117</f>
        <v/>
      </c>
      <c r="K117" s="171">
        <f>IFERROR(VLOOKUP(J117,AnsHTBL,2,FALSE),0)</f>
        <v/>
      </c>
      <c r="L117" s="132" t="n"/>
      <c r="M117" s="565" t="n"/>
      <c r="N117" s="286">
        <f>J117</f>
        <v/>
      </c>
      <c r="O117" s="171">
        <f>IFERROR(VLOOKUP(N117,AnsHTBL,2,FALSE),0)</f>
        <v/>
      </c>
      <c r="P117" s="132" t="n"/>
      <c r="Q117" s="565" t="n"/>
      <c r="R117" s="286">
        <f>N117</f>
        <v/>
      </c>
      <c r="S117" s="171">
        <f>IFERROR(VLOOKUP(R117,AnsHTBL,2,FALSE),0)</f>
        <v/>
      </c>
      <c r="T117" s="132" t="n"/>
      <c r="U117" s="565" t="n"/>
      <c r="V117" s="286">
        <f>R117</f>
        <v/>
      </c>
      <c r="W117" s="171">
        <f>IFERROR(VLOOKUP(V117,AnsHTBL,2,FALSE),0)</f>
        <v/>
      </c>
      <c r="X117" s="132" t="n"/>
      <c r="Y117" s="565" t="n"/>
    </row>
    <row r="118" ht="13" customHeight="1" s="330">
      <c r="A118" s="161" t="n"/>
      <c r="B118" s="257" t="n"/>
      <c r="C118" s="246" t="n"/>
      <c r="D118" s="230" t="n"/>
      <c r="E118" s="230" t="n"/>
      <c r="F118" s="230" t="n"/>
      <c r="G118" s="230" t="n"/>
      <c r="H118" s="230" t="n"/>
      <c r="I118" s="228" t="n"/>
      <c r="J118" s="230" t="n"/>
      <c r="K118" s="230" t="n"/>
      <c r="L118" s="230" t="n"/>
      <c r="M118" s="228" t="n"/>
      <c r="N118" s="230" t="n"/>
      <c r="O118" s="230" t="n"/>
      <c r="P118" s="230" t="n"/>
      <c r="Q118" s="228" t="n"/>
      <c r="R118" s="230" t="n"/>
      <c r="S118" s="230" t="n"/>
      <c r="T118" s="230" t="n"/>
      <c r="U118" s="228" t="n"/>
      <c r="V118" s="230" t="n"/>
      <c r="W118" s="230" t="n"/>
      <c r="X118" s="230" t="n"/>
      <c r="Y118" s="228" t="n"/>
    </row>
    <row r="119">
      <c r="A119" s="161" t="n"/>
      <c r="B119" s="261" t="inlineStr">
        <is>
          <t>Stream</t>
        </is>
      </c>
      <c r="C119" s="251" t="inlineStr">
        <is>
          <t>Level</t>
        </is>
      </c>
      <c r="D119" s="273" t="inlineStr">
        <is>
          <t>Security Testing</t>
        </is>
      </c>
      <c r="E119" s="383" t="n"/>
      <c r="F119" s="79" t="inlineStr">
        <is>
          <t>Answer</t>
        </is>
      </c>
      <c r="G119" s="79" t="n"/>
      <c r="H119" s="121" t="n"/>
      <c r="I119" s="238" t="inlineStr">
        <is>
          <t>Rating</t>
        </is>
      </c>
      <c r="J119" s="79" t="inlineStr">
        <is>
          <t>Answer</t>
        </is>
      </c>
      <c r="K119" s="79" t="n"/>
      <c r="L119" s="121" t="n"/>
      <c r="M119" s="238" t="inlineStr">
        <is>
          <t>Rating</t>
        </is>
      </c>
      <c r="N119" s="79" t="inlineStr">
        <is>
          <t>Answer</t>
        </is>
      </c>
      <c r="O119" s="79" t="n"/>
      <c r="P119" s="121" t="n"/>
      <c r="Q119" s="238" t="inlineStr">
        <is>
          <t>Rating</t>
        </is>
      </c>
      <c r="R119" s="79" t="inlineStr">
        <is>
          <t>Answer</t>
        </is>
      </c>
      <c r="S119" s="79" t="n"/>
      <c r="T119" s="121" t="n"/>
      <c r="U119" s="238" t="inlineStr">
        <is>
          <t>Rating</t>
        </is>
      </c>
      <c r="V119" s="79" t="inlineStr">
        <is>
          <t>Answer</t>
        </is>
      </c>
      <c r="W119" s="79" t="n"/>
      <c r="X119" s="121" t="n"/>
      <c r="Y119" s="238" t="inlineStr">
        <is>
          <t>Rating</t>
        </is>
      </c>
    </row>
    <row r="120">
      <c r="A120" s="161">
        <f>Interview!A175</f>
        <v/>
      </c>
      <c r="B120" s="579">
        <f>VLOOKUP(A120,'imp-questions'!A:H,4,FALSE)</f>
        <v/>
      </c>
      <c r="C120" s="252">
        <f>VLOOKUP(A120,'imp-questions'!A:H,5,FALSE)</f>
        <v/>
      </c>
      <c r="D120" s="195">
        <f>VLOOKUP(A120,'imp-questions'!A:H,6,FALSE)</f>
        <v/>
      </c>
      <c r="E120" s="163">
        <f>CHAR(65+VLOOKUP(A120,'imp-questions'!A:H,8,FALSE))</f>
        <v/>
      </c>
      <c r="F120" s="188">
        <f>Interview!F175</f>
        <v/>
      </c>
      <c r="G120" s="171">
        <f>IFERROR(VLOOKUP(F120,AnsCTBL,2,FALSE),0)</f>
        <v/>
      </c>
      <c r="H120" s="281">
        <f>IFERROR(AVERAGE(G120,G124),0)</f>
        <v/>
      </c>
      <c r="I120" s="581">
        <f>SUM(H120:H122)</f>
        <v/>
      </c>
      <c r="J120" s="286">
        <f>F120</f>
        <v/>
      </c>
      <c r="K120" s="171">
        <f>IFERROR(VLOOKUP(J120,AnsCTBL,2,FALSE),0)</f>
        <v/>
      </c>
      <c r="L120" s="281">
        <f>IFERROR(AVERAGE(K120,K124),0)</f>
        <v/>
      </c>
      <c r="M120" s="581">
        <f>SUM(L120:L122)</f>
        <v/>
      </c>
      <c r="N120" s="286">
        <f>J120</f>
        <v/>
      </c>
      <c r="O120" s="171">
        <f>IFERROR(VLOOKUP(N120,AnsCTBL,2,FALSE),0)</f>
        <v/>
      </c>
      <c r="P120" s="281">
        <f>IFERROR(AVERAGE(O120,O124),0)</f>
        <v/>
      </c>
      <c r="Q120" s="581">
        <f>SUM(P120:P122)</f>
        <v/>
      </c>
      <c r="R120" s="286">
        <f>N120</f>
        <v/>
      </c>
      <c r="S120" s="171">
        <f>IFERROR(VLOOKUP(R120,AnsCTBL,2,FALSE),0)</f>
        <v/>
      </c>
      <c r="T120" s="281">
        <f>IFERROR(AVERAGE(S120,S124),0)</f>
        <v/>
      </c>
      <c r="U120" s="581">
        <f>SUM(T120:T122)</f>
        <v/>
      </c>
      <c r="V120" s="286">
        <f>R120</f>
        <v/>
      </c>
      <c r="W120" s="171">
        <f>IFERROR(VLOOKUP(V120,AnsCTBL,2,FALSE),0)</f>
        <v/>
      </c>
      <c r="X120" s="281">
        <f>IFERROR(AVERAGE(W120,W124),0)</f>
        <v/>
      </c>
      <c r="Y120" s="581">
        <f>SUM(X120:X122)</f>
        <v/>
      </c>
    </row>
    <row r="121" ht="28" customHeight="1" s="330">
      <c r="A121" s="161">
        <f>Interview!A177</f>
        <v/>
      </c>
      <c r="B121" s="558" t="n"/>
      <c r="C121" s="252">
        <f>VLOOKUP(A121,'imp-questions'!A:H,5,FALSE)</f>
        <v/>
      </c>
      <c r="D121" s="195">
        <f>VLOOKUP(A121,'imp-questions'!A:H,6,FALSE)</f>
        <v/>
      </c>
      <c r="E121" s="163">
        <f>CHAR(65+VLOOKUP(A121,'imp-questions'!A:H,8,FALSE))</f>
        <v/>
      </c>
      <c r="F121" s="192">
        <f>Interview!F177</f>
        <v/>
      </c>
      <c r="G121" s="171">
        <f>IFERROR(VLOOKUP(F121,AnsCTBL,2,FALSE),0)</f>
        <v/>
      </c>
      <c r="H121" s="281">
        <f>IFERROR(AVERAGE(G121,G125),0)</f>
        <v/>
      </c>
      <c r="I121" s="563" t="n"/>
      <c r="J121" s="286">
        <f>F121</f>
        <v/>
      </c>
      <c r="K121" s="171">
        <f>IFERROR(VLOOKUP(J121,AnsCTBL,2,FALSE),0)</f>
        <v/>
      </c>
      <c r="L121" s="281">
        <f>IFERROR(AVERAGE(K121,K125),0)</f>
        <v/>
      </c>
      <c r="M121" s="563" t="n"/>
      <c r="N121" s="286">
        <f>J121</f>
        <v/>
      </c>
      <c r="O121" s="171">
        <f>IFERROR(VLOOKUP(N121,AnsCTBL,2,FALSE),0)</f>
        <v/>
      </c>
      <c r="P121" s="281">
        <f>IFERROR(AVERAGE(O121,O125),0)</f>
        <v/>
      </c>
      <c r="Q121" s="563" t="n"/>
      <c r="R121" s="286">
        <f>N121</f>
        <v/>
      </c>
      <c r="S121" s="171">
        <f>IFERROR(VLOOKUP(R121,AnsCTBL,2,FALSE),0)</f>
        <v/>
      </c>
      <c r="T121" s="281">
        <f>IFERROR(AVERAGE(S121,S125),0)</f>
        <v/>
      </c>
      <c r="U121" s="563" t="n"/>
      <c r="V121" s="286">
        <f>R121</f>
        <v/>
      </c>
      <c r="W121" s="171">
        <f>IFERROR(VLOOKUP(V121,AnsCTBL,2,FALSE),0)</f>
        <v/>
      </c>
      <c r="X121" s="281">
        <f>IFERROR(AVERAGE(W121,W125),0)</f>
        <v/>
      </c>
      <c r="Y121" s="563" t="n"/>
    </row>
    <row r="122">
      <c r="A122" s="161">
        <f>Interview!A179</f>
        <v/>
      </c>
      <c r="B122" s="559" t="n"/>
      <c r="C122" s="252">
        <f>VLOOKUP(A122,'imp-questions'!A:H,5,FALSE)</f>
        <v/>
      </c>
      <c r="D122" s="276">
        <f>VLOOKUP(A122,'imp-questions'!A:H,6,FALSE)</f>
        <v/>
      </c>
      <c r="E122" s="163">
        <f>CHAR(65+VLOOKUP(A122,'imp-questions'!A:H,8,FALSE))</f>
        <v/>
      </c>
      <c r="F122" s="192">
        <f>Interview!F179</f>
        <v/>
      </c>
      <c r="G122" s="171">
        <f>IFERROR(VLOOKUP(F122,AnsXTBL,2,FALSE),0)</f>
        <v/>
      </c>
      <c r="H122" s="281">
        <f>IFERROR(AVERAGE(G122,G126),0)</f>
        <v/>
      </c>
      <c r="I122" s="563" t="n"/>
      <c r="J122" s="286">
        <f>F122</f>
        <v/>
      </c>
      <c r="K122" s="171">
        <f>IFERROR(VLOOKUP(J122,AnsXTBL,2,FALSE),0)</f>
        <v/>
      </c>
      <c r="L122" s="281">
        <f>IFERROR(AVERAGE(K122,K126),0)</f>
        <v/>
      </c>
      <c r="M122" s="563" t="n"/>
      <c r="N122" s="286">
        <f>J122</f>
        <v/>
      </c>
      <c r="O122" s="171">
        <f>IFERROR(VLOOKUP(N122,AnsXTBL,2,FALSE),0)</f>
        <v/>
      </c>
      <c r="P122" s="281">
        <f>IFERROR(AVERAGE(O122,O126),0)</f>
        <v/>
      </c>
      <c r="Q122" s="563" t="n"/>
      <c r="R122" s="286">
        <f>N122</f>
        <v/>
      </c>
      <c r="S122" s="171">
        <f>IFERROR(VLOOKUP(R122,AnsXTBL,2,FALSE),0)</f>
        <v/>
      </c>
      <c r="T122" s="281">
        <f>IFERROR(AVERAGE(S122,S126),0)</f>
        <v/>
      </c>
      <c r="U122" s="563" t="n"/>
      <c r="V122" s="286">
        <f>R122</f>
        <v/>
      </c>
      <c r="W122" s="171">
        <f>IFERROR(VLOOKUP(V122,AnsXTBL,2,FALSE),0)</f>
        <v/>
      </c>
      <c r="X122" s="281">
        <f>IFERROR(AVERAGE(W122,W126),0)</f>
        <v/>
      </c>
      <c r="Y122" s="563" t="n"/>
    </row>
    <row r="123" ht="13" customHeight="1" s="330">
      <c r="A123" s="161" t="n"/>
      <c r="B123" s="257" t="n"/>
      <c r="C123" s="246" t="n"/>
      <c r="D123" s="228" t="n"/>
      <c r="E123" s="228" t="n"/>
      <c r="F123" s="228" t="n"/>
      <c r="G123" s="228" t="n"/>
      <c r="H123" s="228" t="n"/>
      <c r="I123" s="563" t="n"/>
      <c r="J123" s="228" t="n"/>
      <c r="K123" s="228" t="n"/>
      <c r="L123" s="228" t="n"/>
      <c r="M123" s="563" t="n"/>
      <c r="N123" s="228" t="n"/>
      <c r="O123" s="228" t="n"/>
      <c r="P123" s="228" t="n"/>
      <c r="Q123" s="563" t="n"/>
      <c r="R123" s="228" t="n"/>
      <c r="S123" s="228" t="n"/>
      <c r="T123" s="228" t="n"/>
      <c r="U123" s="563" t="n"/>
      <c r="V123" s="228" t="n"/>
      <c r="W123" s="228" t="n"/>
      <c r="X123" s="228" t="n"/>
      <c r="Y123" s="563" t="n"/>
    </row>
    <row r="124">
      <c r="A124" s="161">
        <f>Interview!A182</f>
        <v/>
      </c>
      <c r="B124" s="579">
        <f>VLOOKUP(A124,'imp-questions'!A:H,4,FALSE)</f>
        <v/>
      </c>
      <c r="C124" s="252">
        <f>VLOOKUP(A124,'imp-questions'!A:H,5,FALSE)</f>
        <v/>
      </c>
      <c r="D124" s="195">
        <f>VLOOKUP(A124,'imp-questions'!A:H,6,FALSE)</f>
        <v/>
      </c>
      <c r="E124" s="163">
        <f>CHAR(65+VLOOKUP(A124,'imp-questions'!A:H,8,FALSE))</f>
        <v/>
      </c>
      <c r="F124" s="188">
        <f>Interview!F182</f>
        <v/>
      </c>
      <c r="G124" s="171">
        <f>IFERROR(VLOOKUP(F124,AnsMTBL,2,FALSE),0)</f>
        <v/>
      </c>
      <c r="H124" s="132" t="n"/>
      <c r="I124" s="563" t="n"/>
      <c r="J124" s="286">
        <f>F124</f>
        <v/>
      </c>
      <c r="K124" s="171">
        <f>IFERROR(VLOOKUP(J124,AnsMTBL,2,FALSE),0)</f>
        <v/>
      </c>
      <c r="L124" s="132" t="n"/>
      <c r="M124" s="563" t="n"/>
      <c r="N124" s="286">
        <f>J124</f>
        <v/>
      </c>
      <c r="O124" s="171">
        <f>IFERROR(VLOOKUP(N124,AnsMTBL,2,FALSE),0)</f>
        <v/>
      </c>
      <c r="P124" s="132" t="n"/>
      <c r="Q124" s="563" t="n"/>
      <c r="R124" s="286">
        <f>N124</f>
        <v/>
      </c>
      <c r="S124" s="171">
        <f>IFERROR(VLOOKUP(R124,AnsMTBL,2,FALSE),0)</f>
        <v/>
      </c>
      <c r="T124" s="132" t="n"/>
      <c r="U124" s="563" t="n"/>
      <c r="V124" s="286">
        <f>R124</f>
        <v/>
      </c>
      <c r="W124" s="171">
        <f>IFERROR(VLOOKUP(V124,AnsMTBL,2,FALSE),0)</f>
        <v/>
      </c>
      <c r="X124" s="132" t="n"/>
      <c r="Y124" s="563" t="n"/>
    </row>
    <row r="125">
      <c r="A125" s="161">
        <f>Interview!A184</f>
        <v/>
      </c>
      <c r="B125" s="558" t="n"/>
      <c r="C125" s="252">
        <f>VLOOKUP(A125,'imp-questions'!A:H,5,FALSE)</f>
        <v/>
      </c>
      <c r="D125" s="195">
        <f>VLOOKUP(A125,'imp-questions'!A:H,6,FALSE)</f>
        <v/>
      </c>
      <c r="E125" s="163">
        <f>CHAR(65+VLOOKUP(A125,'imp-questions'!A:H,8,FALSE))</f>
        <v/>
      </c>
      <c r="F125" s="192">
        <f>Interview!F184</f>
        <v/>
      </c>
      <c r="G125" s="171">
        <f>IFERROR(VLOOKUP(F125,AnsFTBL,2,FALSE),0)</f>
        <v/>
      </c>
      <c r="H125" s="132" t="n"/>
      <c r="I125" s="563" t="n"/>
      <c r="J125" s="286">
        <f>F125</f>
        <v/>
      </c>
      <c r="K125" s="171">
        <f>IFERROR(VLOOKUP(J125,AnsFTBL,2,FALSE),0)</f>
        <v/>
      </c>
      <c r="L125" s="132" t="n"/>
      <c r="M125" s="563" t="n"/>
      <c r="N125" s="286">
        <f>J125</f>
        <v/>
      </c>
      <c r="O125" s="171">
        <f>IFERROR(VLOOKUP(N125,AnsFTBL,2,FALSE),0)</f>
        <v/>
      </c>
      <c r="P125" s="132" t="n"/>
      <c r="Q125" s="563" t="n"/>
      <c r="R125" s="286">
        <f>N125</f>
        <v/>
      </c>
      <c r="S125" s="171">
        <f>IFERROR(VLOOKUP(R125,AnsFTBL,2,FALSE),0)</f>
        <v/>
      </c>
      <c r="T125" s="132" t="n"/>
      <c r="U125" s="563" t="n"/>
      <c r="V125" s="286">
        <f>R125</f>
        <v/>
      </c>
      <c r="W125" s="171">
        <f>IFERROR(VLOOKUP(V125,AnsFTBL,2,FALSE),0)</f>
        <v/>
      </c>
      <c r="X125" s="132" t="n"/>
      <c r="Y125" s="563" t="n"/>
    </row>
    <row r="126" ht="28" customHeight="1" s="330">
      <c r="A126" s="161">
        <f>Interview!A186</f>
        <v/>
      </c>
      <c r="B126" s="559" t="n"/>
      <c r="C126" s="252">
        <f>VLOOKUP(A126,'imp-questions'!A:H,5,FALSE)</f>
        <v/>
      </c>
      <c r="D126" s="276">
        <f>VLOOKUP(A126,'imp-questions'!A:H,6,FALSE)</f>
        <v/>
      </c>
      <c r="E126" s="163">
        <f>CHAR(65+VLOOKUP(A126,'imp-questions'!A:H,8,FALSE))</f>
        <v/>
      </c>
      <c r="F126" s="192">
        <f>Interview!F186</f>
        <v/>
      </c>
      <c r="G126" s="171">
        <f>IFERROR(VLOOKUP(F126,AnsTTBL,2,FALSE),0)</f>
        <v/>
      </c>
      <c r="H126" s="132" t="n"/>
      <c r="I126" s="567" t="n"/>
      <c r="J126" s="286">
        <f>F126</f>
        <v/>
      </c>
      <c r="K126" s="171">
        <f>IFERROR(VLOOKUP(J126,AnsTTBL,2,FALSE),0)</f>
        <v/>
      </c>
      <c r="L126" s="132" t="n"/>
      <c r="M126" s="567" t="n"/>
      <c r="N126" s="286">
        <f>J126</f>
        <v/>
      </c>
      <c r="O126" s="171">
        <f>IFERROR(VLOOKUP(N126,AnsTTBL,2,FALSE),0)</f>
        <v/>
      </c>
      <c r="P126" s="132" t="n"/>
      <c r="Q126" s="567" t="n"/>
      <c r="R126" s="286">
        <f>N126</f>
        <v/>
      </c>
      <c r="S126" s="171">
        <f>IFERROR(VLOOKUP(R126,AnsTTBL,2,FALSE),0)</f>
        <v/>
      </c>
      <c r="T126" s="132" t="n"/>
      <c r="U126" s="567" t="n"/>
      <c r="V126" s="286">
        <f>R126</f>
        <v/>
      </c>
      <c r="W126" s="171">
        <f>IFERROR(VLOOKUP(V126,AnsTTBL,2,FALSE),0)</f>
        <v/>
      </c>
      <c r="X126" s="132" t="n"/>
      <c r="Y126" s="567" t="n"/>
    </row>
    <row r="127" ht="13" customHeight="1" s="330">
      <c r="A127" s="161" t="n"/>
      <c r="B127" s="257" t="n"/>
      <c r="C127" s="246" t="n"/>
      <c r="D127" s="228" t="n"/>
      <c r="E127" s="228" t="n"/>
      <c r="F127" s="228" t="n"/>
      <c r="G127" s="228" t="n"/>
      <c r="H127" s="228" t="n"/>
      <c r="I127" s="228" t="n"/>
      <c r="J127" s="228" t="n"/>
      <c r="K127" s="228" t="n"/>
      <c r="L127" s="228" t="n"/>
      <c r="M127" s="228" t="n"/>
      <c r="N127" s="228" t="n"/>
      <c r="O127" s="228" t="n"/>
      <c r="P127" s="228" t="n"/>
      <c r="Q127" s="228" t="n"/>
      <c r="R127" s="228" t="n"/>
      <c r="S127" s="228" t="n"/>
      <c r="T127" s="228" t="n"/>
      <c r="U127" s="228" t="n"/>
      <c r="V127" s="228" t="n"/>
      <c r="W127" s="228" t="n"/>
      <c r="X127" s="228" t="n"/>
      <c r="Y127" s="228" t="n"/>
    </row>
    <row r="128">
      <c r="A128" s="161" t="n"/>
      <c r="B128" s="253" t="inlineStr">
        <is>
          <t>Operations</t>
        </is>
      </c>
      <c r="C128" s="253" t="n"/>
      <c r="D128" s="229" t="n"/>
      <c r="E128" s="229" t="n"/>
      <c r="F128" s="470" t="inlineStr">
        <is>
          <t>Current</t>
        </is>
      </c>
      <c r="G128" s="539" t="n"/>
      <c r="H128" s="539" t="n"/>
      <c r="I128" s="539" t="n"/>
      <c r="J128" s="582" t="inlineStr">
        <is>
          <t>Phase I</t>
        </is>
      </c>
      <c r="K128" s="539" t="n"/>
      <c r="L128" s="539" t="n"/>
      <c r="M128" s="569" t="n"/>
      <c r="N128" s="582" t="inlineStr">
        <is>
          <t>Phase II</t>
        </is>
      </c>
      <c r="O128" s="539" t="n"/>
      <c r="P128" s="539" t="n"/>
      <c r="Q128" s="569" t="n"/>
      <c r="R128" s="582" t="inlineStr">
        <is>
          <t>Phase III</t>
        </is>
      </c>
      <c r="S128" s="539" t="n"/>
      <c r="T128" s="539" t="n"/>
      <c r="U128" s="569" t="n"/>
      <c r="V128" s="582" t="inlineStr">
        <is>
          <t>Phase IV</t>
        </is>
      </c>
      <c r="W128" s="539" t="n"/>
      <c r="X128" s="539" t="n"/>
      <c r="Y128" s="569" t="n"/>
    </row>
    <row r="129">
      <c r="A129" s="161" t="n"/>
      <c r="B129" s="262" t="inlineStr">
        <is>
          <t>Stream</t>
        </is>
      </c>
      <c r="C129" s="254" t="inlineStr">
        <is>
          <t>Level</t>
        </is>
      </c>
      <c r="D129" s="274" t="inlineStr">
        <is>
          <t>Incident Management</t>
        </is>
      </c>
      <c r="E129" s="391" t="n"/>
      <c r="F129" s="82" t="inlineStr">
        <is>
          <t>Answer</t>
        </is>
      </c>
      <c r="G129" s="82" t="n"/>
      <c r="H129" s="122" t="n"/>
      <c r="I129" s="239" t="inlineStr">
        <is>
          <t>Rating</t>
        </is>
      </c>
      <c r="J129" s="82" t="inlineStr">
        <is>
          <t>Answer</t>
        </is>
      </c>
      <c r="K129" s="82" t="n"/>
      <c r="L129" s="122" t="n"/>
      <c r="M129" s="239" t="inlineStr">
        <is>
          <t>Rating</t>
        </is>
      </c>
      <c r="N129" s="82" t="inlineStr">
        <is>
          <t>Answer</t>
        </is>
      </c>
      <c r="O129" s="82" t="n"/>
      <c r="P129" s="122" t="n"/>
      <c r="Q129" s="239" t="inlineStr">
        <is>
          <t>Rating</t>
        </is>
      </c>
      <c r="R129" s="82" t="inlineStr">
        <is>
          <t>Answer</t>
        </is>
      </c>
      <c r="S129" s="82" t="n"/>
      <c r="T129" s="122" t="n"/>
      <c r="U129" s="239" t="inlineStr">
        <is>
          <t>Rating</t>
        </is>
      </c>
      <c r="V129" s="82" t="inlineStr">
        <is>
          <t>Answer</t>
        </is>
      </c>
      <c r="W129" s="82" t="n"/>
      <c r="X129" s="122" t="n"/>
      <c r="Y129" s="239" t="inlineStr">
        <is>
          <t>Rating</t>
        </is>
      </c>
    </row>
    <row r="130">
      <c r="A130" s="161">
        <f>Interview!A190</f>
        <v/>
      </c>
      <c r="B130" s="583">
        <f>VLOOKUP(A130,'imp-questions'!A:H,4,FALSE)</f>
        <v/>
      </c>
      <c r="C130" s="255">
        <f>VLOOKUP(A130,'imp-questions'!A:H,5,FALSE)</f>
        <v/>
      </c>
      <c r="D130" s="195">
        <f>VLOOKUP(A130,'imp-questions'!A:H,6,FALSE)</f>
        <v/>
      </c>
      <c r="E130" s="163">
        <f>CHAR(65+VLOOKUP(A130,'imp-questions'!A:H,8,FALSE))</f>
        <v/>
      </c>
      <c r="F130" s="188">
        <f>Interview!F190</f>
        <v/>
      </c>
      <c r="G130" s="171">
        <f>IFERROR(VLOOKUP(F130,AnsFTBL,2,FALSE),0)</f>
        <v/>
      </c>
      <c r="H130" s="281">
        <f>IFERROR(AVERAGE(G130,G134),0)</f>
        <v/>
      </c>
      <c r="I130" s="584">
        <f>SUM(H130:H132)</f>
        <v/>
      </c>
      <c r="J130" s="286">
        <f>F130</f>
        <v/>
      </c>
      <c r="K130" s="171">
        <f>IFERROR(VLOOKUP(J130,AnsFTBL,2,FALSE),0)</f>
        <v/>
      </c>
      <c r="L130" s="281">
        <f>IFERROR(AVERAGE(K130,K134),0)</f>
        <v/>
      </c>
      <c r="M130" s="584">
        <f>SUM(L130:L132)</f>
        <v/>
      </c>
      <c r="N130" s="286">
        <f>J130</f>
        <v/>
      </c>
      <c r="O130" s="171">
        <f>IFERROR(VLOOKUP(N130,AnsFTBL,2,FALSE),0)</f>
        <v/>
      </c>
      <c r="P130" s="281">
        <f>IFERROR(AVERAGE(O130,O134),0)</f>
        <v/>
      </c>
      <c r="Q130" s="584">
        <f>SUM(P130:P132)</f>
        <v/>
      </c>
      <c r="R130" s="286">
        <f>N130</f>
        <v/>
      </c>
      <c r="S130" s="171">
        <f>IFERROR(VLOOKUP(R130,AnsFTBL,2,FALSE),0)</f>
        <v/>
      </c>
      <c r="T130" s="281">
        <f>IFERROR(AVERAGE(S130,S134),0)</f>
        <v/>
      </c>
      <c r="U130" s="584">
        <f>SUM(T130:T132)</f>
        <v/>
      </c>
      <c r="V130" s="286">
        <f>R130</f>
        <v/>
      </c>
      <c r="W130" s="171">
        <f>IFERROR(VLOOKUP(V130,AnsFTBL,2,FALSE),0)</f>
        <v/>
      </c>
      <c r="X130" s="281">
        <f>IFERROR(AVERAGE(W130,W134),0)</f>
        <v/>
      </c>
      <c r="Y130" s="584">
        <f>SUM(X130:X132)</f>
        <v/>
      </c>
    </row>
    <row r="131">
      <c r="A131" s="161">
        <f>Interview!A192</f>
        <v/>
      </c>
      <c r="B131" s="558" t="n"/>
      <c r="C131" s="255">
        <f>VLOOKUP(A131,'imp-questions'!A:H,5,FALSE)</f>
        <v/>
      </c>
      <c r="D131" s="195">
        <f>VLOOKUP(A131,'imp-questions'!A:H,6,FALSE)</f>
        <v/>
      </c>
      <c r="E131" s="163">
        <f>CHAR(65+VLOOKUP(A131,'imp-questions'!A:H,8,FALSE))</f>
        <v/>
      </c>
      <c r="F131" s="188">
        <f>Interview!F192</f>
        <v/>
      </c>
      <c r="G131" s="171">
        <f>IFERROR(VLOOKUP(F131,AnsFTBL,2,FALSE),0)</f>
        <v/>
      </c>
      <c r="H131" s="281">
        <f>IFERROR(AVERAGE(G131,G135),0)</f>
        <v/>
      </c>
      <c r="I131" s="563" t="n"/>
      <c r="J131" s="286">
        <f>F131</f>
        <v/>
      </c>
      <c r="K131" s="171">
        <f>IFERROR(VLOOKUP(J131,AnsFTBL,2,FALSE),0)</f>
        <v/>
      </c>
      <c r="L131" s="281">
        <f>IFERROR(AVERAGE(K131,K135),0)</f>
        <v/>
      </c>
      <c r="M131" s="563" t="n"/>
      <c r="N131" s="286">
        <f>J131</f>
        <v/>
      </c>
      <c r="O131" s="171">
        <f>IFERROR(VLOOKUP(N131,AnsFTBL,2,FALSE),0)</f>
        <v/>
      </c>
      <c r="P131" s="281">
        <f>IFERROR(AVERAGE(O131,O135),0)</f>
        <v/>
      </c>
      <c r="Q131" s="563" t="n"/>
      <c r="R131" s="286">
        <f>N131</f>
        <v/>
      </c>
      <c r="S131" s="171">
        <f>IFERROR(VLOOKUP(R131,AnsFTBL,2,FALSE),0)</f>
        <v/>
      </c>
      <c r="T131" s="281">
        <f>IFERROR(AVERAGE(S131,S135),0)</f>
        <v/>
      </c>
      <c r="U131" s="563" t="n"/>
      <c r="V131" s="286">
        <f>R131</f>
        <v/>
      </c>
      <c r="W131" s="171">
        <f>IFERROR(VLOOKUP(V131,AnsFTBL,2,FALSE),0)</f>
        <v/>
      </c>
      <c r="X131" s="281">
        <f>IFERROR(AVERAGE(W131,W135),0)</f>
        <v/>
      </c>
      <c r="Y131" s="563" t="n"/>
    </row>
    <row r="132">
      <c r="A132" s="161">
        <f>Interview!A194</f>
        <v/>
      </c>
      <c r="B132" s="560" t="n"/>
      <c r="C132" s="255">
        <f>VLOOKUP(A132,'imp-questions'!A:H,5,FALSE)</f>
        <v/>
      </c>
      <c r="D132" s="276">
        <f>VLOOKUP(A132,'imp-questions'!A:H,6,FALSE)</f>
        <v/>
      </c>
      <c r="E132" s="163">
        <f>CHAR(65+VLOOKUP(A132,'imp-questions'!A:H,8,FALSE))</f>
        <v/>
      </c>
      <c r="F132" s="188">
        <f>Interview!F194</f>
        <v/>
      </c>
      <c r="G132" s="171">
        <f>IFERROR(VLOOKUP(F132,AnsFTBL,2,FALSE),0)</f>
        <v/>
      </c>
      <c r="H132" s="281">
        <f>IFERROR(AVERAGE(G132,G136),0)</f>
        <v/>
      </c>
      <c r="I132" s="563" t="n"/>
      <c r="J132" s="286">
        <f>F132</f>
        <v/>
      </c>
      <c r="K132" s="171">
        <f>IFERROR(VLOOKUP(J132,AnsFTBL,2,FALSE),0)</f>
        <v/>
      </c>
      <c r="L132" s="281">
        <f>IFERROR(AVERAGE(K132,K136),0)</f>
        <v/>
      </c>
      <c r="M132" s="563" t="n"/>
      <c r="N132" s="286">
        <f>J132</f>
        <v/>
      </c>
      <c r="O132" s="171">
        <f>IFERROR(VLOOKUP(N132,AnsFTBL,2,FALSE),0)</f>
        <v/>
      </c>
      <c r="P132" s="281">
        <f>IFERROR(AVERAGE(O132,O136),0)</f>
        <v/>
      </c>
      <c r="Q132" s="563" t="n"/>
      <c r="R132" s="286">
        <f>N132</f>
        <v/>
      </c>
      <c r="S132" s="171">
        <f>IFERROR(VLOOKUP(R132,AnsFTBL,2,FALSE),0)</f>
        <v/>
      </c>
      <c r="T132" s="281">
        <f>IFERROR(AVERAGE(S132,S136),0)</f>
        <v/>
      </c>
      <c r="U132" s="563" t="n"/>
      <c r="V132" s="286">
        <f>R132</f>
        <v/>
      </c>
      <c r="W132" s="171">
        <f>IFERROR(VLOOKUP(V132,AnsFTBL,2,FALSE),0)</f>
        <v/>
      </c>
      <c r="X132" s="281">
        <f>IFERROR(AVERAGE(W132,W136),0)</f>
        <v/>
      </c>
      <c r="Y132" s="563" t="n"/>
    </row>
    <row r="133" ht="13" customHeight="1" s="330">
      <c r="A133" s="161" t="n"/>
      <c r="B133" s="260" t="n"/>
      <c r="C133" s="246" t="n"/>
      <c r="D133" s="228" t="n"/>
      <c r="E133" s="228" t="n"/>
      <c r="F133" s="228" t="n"/>
      <c r="G133" s="228" t="n"/>
      <c r="H133" s="228" t="n"/>
      <c r="I133" s="563" t="n"/>
      <c r="J133" s="228" t="n"/>
      <c r="K133" s="228" t="n"/>
      <c r="L133" s="228" t="n"/>
      <c r="M133" s="563" t="n"/>
      <c r="N133" s="228" t="n"/>
      <c r="O133" s="228" t="n"/>
      <c r="P133" s="228" t="n"/>
      <c r="Q133" s="563" t="n"/>
      <c r="R133" s="228" t="n"/>
      <c r="S133" s="228" t="n"/>
      <c r="T133" s="228" t="n"/>
      <c r="U133" s="563" t="n"/>
      <c r="V133" s="228" t="n"/>
      <c r="W133" s="228" t="n"/>
      <c r="X133" s="228" t="n"/>
      <c r="Y133" s="563" t="n"/>
    </row>
    <row r="134">
      <c r="A134" s="161">
        <f>Interview!A197</f>
        <v/>
      </c>
      <c r="B134" s="472">
        <f>VLOOKUP(A134,'imp-questions'!A:H,4,FALSE)</f>
        <v/>
      </c>
      <c r="C134" s="255">
        <f>VLOOKUP(A134,'imp-questions'!A:H,5,FALSE)</f>
        <v/>
      </c>
      <c r="D134" s="195">
        <f>VLOOKUP(A134,'imp-questions'!A:H,6,FALSE)</f>
        <v/>
      </c>
      <c r="E134" s="163">
        <f>CHAR(65+VLOOKUP(A134,'imp-questions'!A:H,8,FALSE))</f>
        <v/>
      </c>
      <c r="F134" s="278">
        <f>Interview!F197</f>
        <v/>
      </c>
      <c r="G134" s="171">
        <f>IFERROR(VLOOKUP(F134,AnsRTBL,2,FALSE),0)</f>
        <v/>
      </c>
      <c r="H134" s="132" t="n"/>
      <c r="I134" s="563" t="n"/>
      <c r="J134" s="286">
        <f>F134</f>
        <v/>
      </c>
      <c r="K134" s="171">
        <f>IFERROR(VLOOKUP(J134,AnsRTBL,2,FALSE),0)</f>
        <v/>
      </c>
      <c r="L134" s="132" t="n"/>
      <c r="M134" s="563" t="n"/>
      <c r="N134" s="286">
        <f>J134</f>
        <v/>
      </c>
      <c r="O134" s="171">
        <f>IFERROR(VLOOKUP(N134,AnsRTBL,2,FALSE),0)</f>
        <v/>
      </c>
      <c r="P134" s="132" t="n"/>
      <c r="Q134" s="563" t="n"/>
      <c r="R134" s="286">
        <f>N134</f>
        <v/>
      </c>
      <c r="S134" s="171">
        <f>IFERROR(VLOOKUP(R134,AnsRTBL,2,FALSE),0)</f>
        <v/>
      </c>
      <c r="T134" s="132" t="n"/>
      <c r="U134" s="563" t="n"/>
      <c r="V134" s="286">
        <f>R134</f>
        <v/>
      </c>
      <c r="W134" s="171">
        <f>IFERROR(VLOOKUP(V134,AnsRTBL,2,FALSE),0)</f>
        <v/>
      </c>
      <c r="X134" s="132" t="n"/>
      <c r="Y134" s="563" t="n"/>
    </row>
    <row r="135">
      <c r="A135" s="161">
        <f>Interview!A199</f>
        <v/>
      </c>
      <c r="B135" s="558" t="n"/>
      <c r="C135" s="255">
        <f>VLOOKUP(A135,'imp-questions'!A:H,5,FALSE)</f>
        <v/>
      </c>
      <c r="D135" s="195">
        <f>VLOOKUP(A135,'imp-questions'!A:H,6,FALSE)</f>
        <v/>
      </c>
      <c r="E135" s="163">
        <f>CHAR(65+VLOOKUP(A135,'imp-questions'!A:H,8,FALSE))</f>
        <v/>
      </c>
      <c r="F135" s="192">
        <f>Interview!F199</f>
        <v/>
      </c>
      <c r="G135" s="171">
        <f>IFERROR(VLOOKUP(F135,AnsQTBL,2,FALSE),0)</f>
        <v/>
      </c>
      <c r="H135" s="132" t="n"/>
      <c r="I135" s="563" t="n"/>
      <c r="J135" s="286">
        <f>F135</f>
        <v/>
      </c>
      <c r="K135" s="171">
        <f>IFERROR(VLOOKUP(J135,AnsQTBL,2,FALSE),0)</f>
        <v/>
      </c>
      <c r="L135" s="132" t="n"/>
      <c r="M135" s="563" t="n"/>
      <c r="N135" s="286">
        <f>J135</f>
        <v/>
      </c>
      <c r="O135" s="171">
        <f>IFERROR(VLOOKUP(N135,AnsQTBL,2,FALSE),0)</f>
        <v/>
      </c>
      <c r="P135" s="132" t="n"/>
      <c r="Q135" s="563" t="n"/>
      <c r="R135" s="286">
        <f>N135</f>
        <v/>
      </c>
      <c r="S135" s="171">
        <f>IFERROR(VLOOKUP(R135,AnsQTBL,2,FALSE),0)</f>
        <v/>
      </c>
      <c r="T135" s="132" t="n"/>
      <c r="U135" s="563" t="n"/>
      <c r="V135" s="286">
        <f>R135</f>
        <v/>
      </c>
      <c r="W135" s="171">
        <f>IFERROR(VLOOKUP(V135,AnsQTBL,2,FALSE),0)</f>
        <v/>
      </c>
      <c r="X135" s="132" t="n"/>
      <c r="Y135" s="563" t="n"/>
    </row>
    <row r="136">
      <c r="A136" s="161">
        <f>Interview!A201</f>
        <v/>
      </c>
      <c r="B136" s="558" t="n"/>
      <c r="C136" s="255">
        <f>VLOOKUP(A136,'imp-questions'!A:H,5,FALSE)</f>
        <v/>
      </c>
      <c r="D136" s="276">
        <f>VLOOKUP(A136,'imp-questions'!A:H,6,FALSE)</f>
        <v/>
      </c>
      <c r="E136" s="163">
        <f>CHAR(65+VLOOKUP(A136,'imp-questions'!A:H,8,FALSE))</f>
        <v/>
      </c>
      <c r="F136" s="192">
        <f>Interview!F201</f>
        <v/>
      </c>
      <c r="G136" s="171">
        <f>IFERROR(VLOOKUP(F136,AnsHTBL,2,FALSE),0)</f>
        <v/>
      </c>
      <c r="H136" s="132" t="n"/>
      <c r="I136" s="565" t="n"/>
      <c r="J136" s="286">
        <f>F136</f>
        <v/>
      </c>
      <c r="K136" s="171">
        <f>IFERROR(VLOOKUP(J136,AnsHTBL,2,FALSE),0)</f>
        <v/>
      </c>
      <c r="L136" s="132" t="n"/>
      <c r="M136" s="565" t="n"/>
      <c r="N136" s="286">
        <f>J136</f>
        <v/>
      </c>
      <c r="O136" s="171">
        <f>IFERROR(VLOOKUP(N136,AnsHTBL,2,FALSE),0)</f>
        <v/>
      </c>
      <c r="P136" s="132" t="n"/>
      <c r="Q136" s="565" t="n"/>
      <c r="R136" s="286">
        <f>N136</f>
        <v/>
      </c>
      <c r="S136" s="171">
        <f>IFERROR(VLOOKUP(R136,AnsHTBL,2,FALSE),0)</f>
        <v/>
      </c>
      <c r="T136" s="132" t="n"/>
      <c r="U136" s="565" t="n"/>
      <c r="V136" s="286">
        <f>R136</f>
        <v/>
      </c>
      <c r="W136" s="171">
        <f>IFERROR(VLOOKUP(V136,AnsHTBL,2,FALSE),0)</f>
        <v/>
      </c>
      <c r="X136" s="132" t="n"/>
      <c r="Y136" s="565" t="n"/>
    </row>
    <row r="137" ht="13" customHeight="1" s="330">
      <c r="A137" s="161" t="n"/>
      <c r="B137" s="260" t="n"/>
      <c r="C137" s="246" t="n"/>
      <c r="D137" s="228" t="n"/>
      <c r="E137" s="228" t="n"/>
      <c r="F137" s="228" t="n"/>
      <c r="G137" s="228" t="n"/>
      <c r="H137" s="228" t="n"/>
      <c r="I137" s="228" t="n"/>
      <c r="J137" s="228" t="n"/>
      <c r="K137" s="228" t="n"/>
      <c r="L137" s="228" t="n"/>
      <c r="M137" s="228" t="n"/>
      <c r="N137" s="228" t="n"/>
      <c r="O137" s="228" t="n"/>
      <c r="P137" s="228" t="n"/>
      <c r="Q137" s="228" t="n"/>
      <c r="R137" s="228" t="n"/>
      <c r="S137" s="228" t="n"/>
      <c r="T137" s="228" t="n"/>
      <c r="U137" s="228" t="n"/>
      <c r="V137" s="228" t="n"/>
      <c r="W137" s="228" t="n"/>
      <c r="X137" s="228" t="n"/>
      <c r="Y137" s="228" t="n"/>
    </row>
    <row r="138">
      <c r="A138" s="161" t="n"/>
      <c r="B138" s="262" t="inlineStr">
        <is>
          <t>Stream</t>
        </is>
      </c>
      <c r="C138" s="254" t="inlineStr">
        <is>
          <t>Level</t>
        </is>
      </c>
      <c r="D138" s="275" t="inlineStr">
        <is>
          <t>Environment Management</t>
        </is>
      </c>
      <c r="E138" s="407" t="n"/>
      <c r="F138" s="84" t="inlineStr">
        <is>
          <t>Answer</t>
        </is>
      </c>
      <c r="G138" s="84" t="n"/>
      <c r="H138" s="123" t="n"/>
      <c r="I138" s="239" t="inlineStr">
        <is>
          <t>Rating</t>
        </is>
      </c>
      <c r="J138" s="84" t="inlineStr">
        <is>
          <t>Answer</t>
        </is>
      </c>
      <c r="K138" s="84" t="n"/>
      <c r="L138" s="123" t="n"/>
      <c r="M138" s="239" t="inlineStr">
        <is>
          <t>Rating</t>
        </is>
      </c>
      <c r="N138" s="84" t="inlineStr">
        <is>
          <t>Answer</t>
        </is>
      </c>
      <c r="O138" s="84" t="n"/>
      <c r="P138" s="123" t="n"/>
      <c r="Q138" s="239" t="inlineStr">
        <is>
          <t>Rating</t>
        </is>
      </c>
      <c r="R138" s="84" t="inlineStr">
        <is>
          <t>Answer</t>
        </is>
      </c>
      <c r="S138" s="84" t="n"/>
      <c r="T138" s="123" t="n"/>
      <c r="U138" s="239" t="inlineStr">
        <is>
          <t>Rating</t>
        </is>
      </c>
      <c r="V138" s="84" t="inlineStr">
        <is>
          <t>Answer</t>
        </is>
      </c>
      <c r="W138" s="84" t="n"/>
      <c r="X138" s="123" t="n"/>
      <c r="Y138" s="239" t="inlineStr">
        <is>
          <t>Rating</t>
        </is>
      </c>
    </row>
    <row r="139">
      <c r="A139" s="161">
        <f>Interview!A204</f>
        <v/>
      </c>
      <c r="B139" s="583">
        <f>VLOOKUP(A139,'imp-questions'!A:H,4,FALSE)</f>
        <v/>
      </c>
      <c r="C139" s="255">
        <f>VLOOKUP(A139,'imp-questions'!A:H,5,FALSE)</f>
        <v/>
      </c>
      <c r="D139" s="195">
        <f>VLOOKUP(A139,'imp-questions'!A:H,6,FALSE)</f>
        <v/>
      </c>
      <c r="E139" s="163">
        <f>CHAR(65+VLOOKUP(A139,'imp-questions'!A:H,8,FALSE))</f>
        <v/>
      </c>
      <c r="F139" s="188">
        <f>Interview!F204</f>
        <v/>
      </c>
      <c r="G139" s="171">
        <f>IFERROR(VLOOKUP(F139,AnsMTBL,2,FALSE),0)</f>
        <v/>
      </c>
      <c r="H139" s="281">
        <f>IFERROR(AVERAGE(G139,G143),0)</f>
        <v/>
      </c>
      <c r="I139" s="584">
        <f>SUM(H139:H141)</f>
        <v/>
      </c>
      <c r="J139" s="286">
        <f>F139</f>
        <v/>
      </c>
      <c r="K139" s="171">
        <f>IFERROR(VLOOKUP(J139,AnsMTBL,2,FALSE),0)</f>
        <v/>
      </c>
      <c r="L139" s="281">
        <f>IFERROR(AVERAGE(K139,K143),0)</f>
        <v/>
      </c>
      <c r="M139" s="584">
        <f>SUM(L139:L141)</f>
        <v/>
      </c>
      <c r="N139" s="286">
        <f>J139</f>
        <v/>
      </c>
      <c r="O139" s="171">
        <f>IFERROR(VLOOKUP(N139,AnsMTBL,2,FALSE),0)</f>
        <v/>
      </c>
      <c r="P139" s="281">
        <f>IFERROR(AVERAGE(O139,O143),0)</f>
        <v/>
      </c>
      <c r="Q139" s="584">
        <f>SUM(P139:P141)</f>
        <v/>
      </c>
      <c r="R139" s="286">
        <f>N139</f>
        <v/>
      </c>
      <c r="S139" s="171">
        <f>IFERROR(VLOOKUP(R139,AnsMTBL,2,FALSE),0)</f>
        <v/>
      </c>
      <c r="T139" s="281">
        <f>IFERROR(AVERAGE(S139,S143),0)</f>
        <v/>
      </c>
      <c r="U139" s="584">
        <f>SUM(T139:T141)</f>
        <v/>
      </c>
      <c r="V139" s="286">
        <f>R139</f>
        <v/>
      </c>
      <c r="W139" s="171">
        <f>IFERROR(VLOOKUP(V139,AnsMTBL,2,FALSE),0)</f>
        <v/>
      </c>
      <c r="X139" s="281">
        <f>IFERROR(AVERAGE(W139,W143),0)</f>
        <v/>
      </c>
      <c r="Y139" s="584">
        <f>SUM(X139:X141)</f>
        <v/>
      </c>
    </row>
    <row r="140">
      <c r="A140" s="161">
        <f>Interview!A206</f>
        <v/>
      </c>
      <c r="B140" s="558" t="n"/>
      <c r="C140" s="255">
        <f>VLOOKUP(A140,'imp-questions'!A:H,5,FALSE)</f>
        <v/>
      </c>
      <c r="D140" s="195">
        <f>VLOOKUP(A140,'imp-questions'!A:H,6,FALSE)</f>
        <v/>
      </c>
      <c r="E140" s="163">
        <f>CHAR(65+VLOOKUP(A140,'imp-questions'!A:H,8,FALSE))</f>
        <v/>
      </c>
      <c r="F140" s="19">
        <f>Interview!F206</f>
        <v/>
      </c>
      <c r="G140" s="171">
        <f>IFERROR(VLOOKUP(F140,AnsMTBL,2,FALSE),0)</f>
        <v/>
      </c>
      <c r="H140" s="281">
        <f>IFERROR(AVERAGE(G140,G144),0)</f>
        <v/>
      </c>
      <c r="I140" s="563" t="n"/>
      <c r="J140" s="286">
        <f>F140</f>
        <v/>
      </c>
      <c r="K140" s="171">
        <f>IFERROR(VLOOKUP(J140,AnsMTBL,2,FALSE),0)</f>
        <v/>
      </c>
      <c r="L140" s="281">
        <f>IFERROR(AVERAGE(K140,K144),0)</f>
        <v/>
      </c>
      <c r="M140" s="563" t="n"/>
      <c r="N140" s="286">
        <f>J140</f>
        <v/>
      </c>
      <c r="O140" s="171">
        <f>IFERROR(VLOOKUP(N140,AnsMTBL,2,FALSE),0)</f>
        <v/>
      </c>
      <c r="P140" s="281">
        <f>IFERROR(AVERAGE(O140,O144),0)</f>
        <v/>
      </c>
      <c r="Q140" s="563" t="n"/>
      <c r="R140" s="286">
        <f>N140</f>
        <v/>
      </c>
      <c r="S140" s="171">
        <f>IFERROR(VLOOKUP(R140,AnsMTBL,2,FALSE),0)</f>
        <v/>
      </c>
      <c r="T140" s="281">
        <f>IFERROR(AVERAGE(S140,S144),0)</f>
        <v/>
      </c>
      <c r="U140" s="563" t="n"/>
      <c r="V140" s="286">
        <f>R140</f>
        <v/>
      </c>
      <c r="W140" s="171">
        <f>IFERROR(VLOOKUP(V140,AnsMTBL,2,FALSE),0)</f>
        <v/>
      </c>
      <c r="X140" s="281">
        <f>IFERROR(AVERAGE(W140,W144),0)</f>
        <v/>
      </c>
      <c r="Y140" s="563" t="n"/>
    </row>
    <row r="141">
      <c r="A141" s="161">
        <f>Interview!A208</f>
        <v/>
      </c>
      <c r="B141" s="560" t="n"/>
      <c r="C141" s="255">
        <f>VLOOKUP(A141,'imp-questions'!A:H,5,FALSE)</f>
        <v/>
      </c>
      <c r="D141" s="276">
        <f>VLOOKUP(A141,'imp-questions'!A:H,6,FALSE)</f>
        <v/>
      </c>
      <c r="E141" s="163">
        <f>CHAR(65+VLOOKUP(A141,'imp-questions'!A:H,8,FALSE))</f>
        <v/>
      </c>
      <c r="F141" s="188">
        <f>Interview!F208</f>
        <v/>
      </c>
      <c r="G141" s="171">
        <f>IFERROR(VLOOKUP(F141,AnsMTBL,2,FALSE),0)</f>
        <v/>
      </c>
      <c r="H141" s="281">
        <f>IFERROR(AVERAGE(G141,G145),0)</f>
        <v/>
      </c>
      <c r="I141" s="563" t="n"/>
      <c r="J141" s="286">
        <f>F141</f>
        <v/>
      </c>
      <c r="K141" s="171">
        <f>IFERROR(VLOOKUP(J141,AnsMTBL,2,FALSE),0)</f>
        <v/>
      </c>
      <c r="L141" s="281">
        <f>IFERROR(AVERAGE(K141,K145),0)</f>
        <v/>
      </c>
      <c r="M141" s="563" t="n"/>
      <c r="N141" s="286">
        <f>J141</f>
        <v/>
      </c>
      <c r="O141" s="171">
        <f>IFERROR(VLOOKUP(N141,AnsMTBL,2,FALSE),0)</f>
        <v/>
      </c>
      <c r="P141" s="281">
        <f>IFERROR(AVERAGE(O141,O145),0)</f>
        <v/>
      </c>
      <c r="Q141" s="563" t="n"/>
      <c r="R141" s="286">
        <f>N141</f>
        <v/>
      </c>
      <c r="S141" s="171">
        <f>IFERROR(VLOOKUP(R141,AnsMTBL,2,FALSE),0)</f>
        <v/>
      </c>
      <c r="T141" s="281">
        <f>IFERROR(AVERAGE(S141,S145),0)</f>
        <v/>
      </c>
      <c r="U141" s="563" t="n"/>
      <c r="V141" s="286">
        <f>R141</f>
        <v/>
      </c>
      <c r="W141" s="171">
        <f>IFERROR(VLOOKUP(V141,AnsMTBL,2,FALSE),0)</f>
        <v/>
      </c>
      <c r="X141" s="281">
        <f>IFERROR(AVERAGE(W141,W145),0)</f>
        <v/>
      </c>
      <c r="Y141" s="563" t="n"/>
    </row>
    <row r="142" ht="13" customHeight="1" s="330">
      <c r="A142" s="161" t="n"/>
      <c r="B142" s="260" t="n"/>
      <c r="C142" s="246" t="n"/>
      <c r="D142" s="228" t="n"/>
      <c r="E142" s="228" t="n"/>
      <c r="F142" s="228" t="n"/>
      <c r="G142" s="228" t="n"/>
      <c r="H142" s="228" t="n"/>
      <c r="I142" s="563" t="n"/>
      <c r="J142" s="228" t="n"/>
      <c r="K142" s="228" t="n"/>
      <c r="L142" s="228" t="n"/>
      <c r="M142" s="563" t="n"/>
      <c r="N142" s="228" t="n"/>
      <c r="O142" s="228" t="n"/>
      <c r="P142" s="228" t="n"/>
      <c r="Q142" s="563" t="n"/>
      <c r="R142" s="228" t="n"/>
      <c r="S142" s="228" t="n"/>
      <c r="T142" s="228" t="n"/>
      <c r="U142" s="563" t="n"/>
      <c r="V142" s="228" t="n"/>
      <c r="W142" s="228" t="n"/>
      <c r="X142" s="228" t="n"/>
      <c r="Y142" s="563" t="n"/>
    </row>
    <row r="143">
      <c r="A143" s="161">
        <f>Interview!A211</f>
        <v/>
      </c>
      <c r="B143" s="472">
        <f>VLOOKUP(A143,'imp-questions'!A:H,4,FALSE)</f>
        <v/>
      </c>
      <c r="C143" s="255">
        <f>VLOOKUP(A143,'imp-questions'!A:H,5,FALSE)</f>
        <v/>
      </c>
      <c r="D143" s="195">
        <f>VLOOKUP(A143,'imp-questions'!A:H,6,FALSE)</f>
        <v/>
      </c>
      <c r="E143" s="163">
        <f>CHAR(65+VLOOKUP(A143,'imp-questions'!A:H,8,FALSE))</f>
        <v/>
      </c>
      <c r="F143" s="278">
        <f>Interview!F211</f>
        <v/>
      </c>
      <c r="G143" s="171">
        <f>IFERROR(VLOOKUP(F143,AnsMTBL,2,FALSE),0)</f>
        <v/>
      </c>
      <c r="H143" s="132" t="n"/>
      <c r="I143" s="563" t="n"/>
      <c r="J143" s="286">
        <f>F143</f>
        <v/>
      </c>
      <c r="K143" s="171">
        <f>IFERROR(VLOOKUP(J143,AnsMTBL,2,FALSE),0)</f>
        <v/>
      </c>
      <c r="L143" s="132" t="n"/>
      <c r="M143" s="563" t="n"/>
      <c r="N143" s="286">
        <f>J143</f>
        <v/>
      </c>
      <c r="O143" s="171">
        <f>IFERROR(VLOOKUP(N143,AnsMTBL,2,FALSE),0)</f>
        <v/>
      </c>
      <c r="P143" s="132" t="n"/>
      <c r="Q143" s="563" t="n"/>
      <c r="R143" s="286">
        <f>N143</f>
        <v/>
      </c>
      <c r="S143" s="171">
        <f>IFERROR(VLOOKUP(R143,AnsMTBL,2,FALSE),0)</f>
        <v/>
      </c>
      <c r="T143" s="132" t="n"/>
      <c r="U143" s="563" t="n"/>
      <c r="V143" s="286">
        <f>R143</f>
        <v/>
      </c>
      <c r="W143" s="171">
        <f>IFERROR(VLOOKUP(V143,AnsMTBL,2,FALSE),0)</f>
        <v/>
      </c>
      <c r="X143" s="132" t="n"/>
      <c r="Y143" s="563" t="n"/>
    </row>
    <row r="144" ht="28" customHeight="1" s="330">
      <c r="A144" s="161">
        <f>Interview!A213</f>
        <v/>
      </c>
      <c r="B144" s="558" t="n"/>
      <c r="C144" s="255">
        <f>VLOOKUP(A144,'imp-questions'!A:H,5,FALSE)</f>
        <v/>
      </c>
      <c r="D144" s="195">
        <f>VLOOKUP(A144,'imp-questions'!A:H,6,FALSE)</f>
        <v/>
      </c>
      <c r="E144" s="163">
        <f>CHAR(65+VLOOKUP(A144,'imp-questions'!A:H,8,FALSE))</f>
        <v/>
      </c>
      <c r="F144" s="192">
        <f>Interview!F213</f>
        <v/>
      </c>
      <c r="G144" s="171">
        <f>IFERROR(VLOOKUP(F144,AnsMTBL,2,FALSE),0)</f>
        <v/>
      </c>
      <c r="H144" s="132" t="n"/>
      <c r="I144" s="563" t="n"/>
      <c r="J144" s="286">
        <f>F144</f>
        <v/>
      </c>
      <c r="K144" s="171">
        <f>IFERROR(VLOOKUP(J144,AnsMTBL,2,FALSE),0)</f>
        <v/>
      </c>
      <c r="L144" s="132" t="n"/>
      <c r="M144" s="563" t="n"/>
      <c r="N144" s="286">
        <f>J144</f>
        <v/>
      </c>
      <c r="O144" s="171">
        <f>IFERROR(VLOOKUP(N144,AnsMTBL,2,FALSE),0)</f>
        <v/>
      </c>
      <c r="P144" s="132" t="n"/>
      <c r="Q144" s="563" t="n"/>
      <c r="R144" s="286">
        <f>N144</f>
        <v/>
      </c>
      <c r="S144" s="171">
        <f>IFERROR(VLOOKUP(R144,AnsMTBL,2,FALSE),0)</f>
        <v/>
      </c>
      <c r="T144" s="132" t="n"/>
      <c r="U144" s="563" t="n"/>
      <c r="V144" s="286">
        <f>R144</f>
        <v/>
      </c>
      <c r="W144" s="171">
        <f>IFERROR(VLOOKUP(V144,AnsMTBL,2,FALSE),0)</f>
        <v/>
      </c>
      <c r="X144" s="132" t="n"/>
      <c r="Y144" s="563" t="n"/>
    </row>
    <row r="145">
      <c r="A145" s="161">
        <f>Interview!A215</f>
        <v/>
      </c>
      <c r="B145" s="558" t="n"/>
      <c r="C145" s="255">
        <f>VLOOKUP(A145,'imp-questions'!A:H,5,FALSE)</f>
        <v/>
      </c>
      <c r="D145" s="276">
        <f>VLOOKUP(A145,'imp-questions'!A:H,6,FALSE)</f>
        <v/>
      </c>
      <c r="E145" s="163">
        <f>CHAR(65+VLOOKUP(A145,'imp-questions'!A:H,8,FALSE))</f>
        <v/>
      </c>
      <c r="F145" s="192">
        <f>Interview!F215</f>
        <v/>
      </c>
      <c r="G145" s="171">
        <f>IFERROR(VLOOKUP(F145,AnsMTBL,2,FALSE),0)</f>
        <v/>
      </c>
      <c r="H145" s="132" t="n"/>
      <c r="I145" s="565" t="n"/>
      <c r="J145" s="286">
        <f>F145</f>
        <v/>
      </c>
      <c r="K145" s="171">
        <f>IFERROR(VLOOKUP(J145,AnsMTBL,2,FALSE),0)</f>
        <v/>
      </c>
      <c r="L145" s="132" t="n"/>
      <c r="M145" s="565" t="n"/>
      <c r="N145" s="286">
        <f>J145</f>
        <v/>
      </c>
      <c r="O145" s="171">
        <f>IFERROR(VLOOKUP(N145,AnsMTBL,2,FALSE),0)</f>
        <v/>
      </c>
      <c r="P145" s="132" t="n"/>
      <c r="Q145" s="565" t="n"/>
      <c r="R145" s="286">
        <f>N145</f>
        <v/>
      </c>
      <c r="S145" s="171">
        <f>IFERROR(VLOOKUP(R145,AnsMTBL,2,FALSE),0)</f>
        <v/>
      </c>
      <c r="T145" s="132" t="n"/>
      <c r="U145" s="565" t="n"/>
      <c r="V145" s="286">
        <f>R145</f>
        <v/>
      </c>
      <c r="W145" s="171">
        <f>IFERROR(VLOOKUP(V145,AnsMTBL,2,FALSE),0)</f>
        <v/>
      </c>
      <c r="X145" s="132" t="n"/>
      <c r="Y145" s="565" t="n"/>
    </row>
    <row r="146" ht="13" customHeight="1" s="330">
      <c r="A146" s="161" t="n"/>
      <c r="B146" s="260" t="n"/>
      <c r="C146" s="246" t="n"/>
      <c r="D146" s="228" t="n"/>
      <c r="E146" s="228" t="n"/>
      <c r="F146" s="228" t="n"/>
      <c r="G146" s="228" t="n"/>
      <c r="H146" s="228" t="n"/>
      <c r="I146" s="228" t="n"/>
      <c r="J146" s="228" t="n"/>
      <c r="K146" s="228" t="n"/>
      <c r="L146" s="228" t="n"/>
      <c r="M146" s="228" t="n"/>
      <c r="N146" s="228" t="n"/>
      <c r="O146" s="228" t="n"/>
      <c r="P146" s="228" t="n"/>
      <c r="Q146" s="228" t="n"/>
      <c r="R146" s="228" t="n"/>
      <c r="S146" s="228" t="n"/>
      <c r="T146" s="228" t="n"/>
      <c r="U146" s="228" t="n"/>
      <c r="V146" s="228" t="n"/>
      <c r="W146" s="228" t="n"/>
      <c r="X146" s="228" t="n"/>
      <c r="Y146" s="228" t="n"/>
    </row>
    <row r="147">
      <c r="A147" s="161" t="n"/>
      <c r="B147" s="262" t="inlineStr">
        <is>
          <t>Stream</t>
        </is>
      </c>
      <c r="C147" s="254" t="inlineStr">
        <is>
          <t>Level</t>
        </is>
      </c>
      <c r="D147" s="275" t="inlineStr">
        <is>
          <t>Operational Management</t>
        </is>
      </c>
      <c r="E147" s="407" t="n"/>
      <c r="F147" s="84" t="inlineStr">
        <is>
          <t>Answer</t>
        </is>
      </c>
      <c r="G147" s="84" t="n"/>
      <c r="H147" s="123" t="n"/>
      <c r="I147" s="239" t="inlineStr">
        <is>
          <t>Rating</t>
        </is>
      </c>
      <c r="J147" s="84" t="inlineStr">
        <is>
          <t>Answer</t>
        </is>
      </c>
      <c r="K147" s="84" t="n"/>
      <c r="L147" s="123" t="n"/>
      <c r="M147" s="239" t="inlineStr">
        <is>
          <t>Rating</t>
        </is>
      </c>
      <c r="N147" s="84" t="inlineStr">
        <is>
          <t>Answer</t>
        </is>
      </c>
      <c r="O147" s="84" t="n"/>
      <c r="P147" s="123" t="n"/>
      <c r="Q147" s="239" t="inlineStr">
        <is>
          <t>Rating</t>
        </is>
      </c>
      <c r="R147" s="84" t="inlineStr">
        <is>
          <t>Answer</t>
        </is>
      </c>
      <c r="S147" s="84" t="n"/>
      <c r="T147" s="123" t="n"/>
      <c r="U147" s="239" t="inlineStr">
        <is>
          <t>Rating</t>
        </is>
      </c>
      <c r="V147" s="84" t="inlineStr">
        <is>
          <t>Answer</t>
        </is>
      </c>
      <c r="W147" s="84" t="n"/>
      <c r="X147" s="123" t="n"/>
      <c r="Y147" s="239" t="inlineStr">
        <is>
          <t>Rating</t>
        </is>
      </c>
    </row>
    <row r="148" ht="28" customHeight="1" s="330">
      <c r="A148" s="161">
        <f>Interview!A218</f>
        <v/>
      </c>
      <c r="B148" s="583">
        <f>VLOOKUP(A148,'imp-questions'!A:H,4,FALSE)</f>
        <v/>
      </c>
      <c r="C148" s="255">
        <f>VLOOKUP(A148,'imp-questions'!A:H,5,FALSE)</f>
        <v/>
      </c>
      <c r="D148" s="195">
        <f>VLOOKUP(A148,'imp-questions'!A:H,6,FALSE)</f>
        <v/>
      </c>
      <c r="E148" s="163">
        <f>CHAR(65+VLOOKUP(A148,'imp-questions'!A:H,8,FALSE))</f>
        <v/>
      </c>
      <c r="F148" s="188">
        <f>Interview!F218</f>
        <v/>
      </c>
      <c r="G148" s="171">
        <f>IFERROR(VLOOKUP(F148,AnsFTBL,2,FALSE),0)</f>
        <v/>
      </c>
      <c r="H148" s="281">
        <f>IFERROR(AVERAGE(G148,G152),0)</f>
        <v/>
      </c>
      <c r="I148" s="442">
        <f>SUM(H148:H150)</f>
        <v/>
      </c>
      <c r="J148" s="286">
        <f>F148</f>
        <v/>
      </c>
      <c r="K148" s="171">
        <f>IFERROR(VLOOKUP(J148,AnsFTBL,2,FALSE),0)</f>
        <v/>
      </c>
      <c r="L148" s="281">
        <f>IFERROR(AVERAGE(K148,K152),0)</f>
        <v/>
      </c>
      <c r="M148" s="442">
        <f>SUM(L148:L150)</f>
        <v/>
      </c>
      <c r="N148" s="286">
        <f>J148</f>
        <v/>
      </c>
      <c r="O148" s="171">
        <f>IFERROR(VLOOKUP(N148,AnsFTBL,2,FALSE),0)</f>
        <v/>
      </c>
      <c r="P148" s="281">
        <f>IFERROR(AVERAGE(O148,O152),0)</f>
        <v/>
      </c>
      <c r="Q148" s="442">
        <f>SUM(P148:P150)</f>
        <v/>
      </c>
      <c r="R148" s="286">
        <f>N148</f>
        <v/>
      </c>
      <c r="S148" s="171">
        <f>IFERROR(VLOOKUP(R148,AnsFTBL,2,FALSE),0)</f>
        <v/>
      </c>
      <c r="T148" s="281">
        <f>IFERROR(AVERAGE(S148,S152),0)</f>
        <v/>
      </c>
      <c r="U148" s="442">
        <f>SUM(T148:T150)</f>
        <v/>
      </c>
      <c r="V148" s="286">
        <f>R148</f>
        <v/>
      </c>
      <c r="W148" s="171">
        <f>IFERROR(VLOOKUP(V148,AnsFTBL,2,FALSE),0)</f>
        <v/>
      </c>
      <c r="X148" s="281">
        <f>IFERROR(AVERAGE(W148,W152),0)</f>
        <v/>
      </c>
      <c r="Y148" s="442">
        <f>SUM(X148:X150)</f>
        <v/>
      </c>
    </row>
    <row r="149" ht="28" customHeight="1" s="330">
      <c r="A149" s="161">
        <f>Interview!A220</f>
        <v/>
      </c>
      <c r="B149" s="558" t="n"/>
      <c r="C149" s="255">
        <f>VLOOKUP(A149,'imp-questions'!A:H,5,FALSE)</f>
        <v/>
      </c>
      <c r="D149" s="195">
        <f>VLOOKUP(A149,'imp-questions'!A:H,6,FALSE)</f>
        <v/>
      </c>
      <c r="E149" s="163">
        <f>CHAR(65+VLOOKUP(A149,'imp-questions'!A:H,8,FALSE))</f>
        <v/>
      </c>
      <c r="F149" s="280">
        <f>Interview!F220</f>
        <v/>
      </c>
      <c r="G149" s="171">
        <f>IFERROR(VLOOKUP(F149,AnsOTBL,2,FALSE),0)</f>
        <v/>
      </c>
      <c r="H149" s="281">
        <f>IFERROR(AVERAGE(G149,G153),0)</f>
        <v/>
      </c>
      <c r="I149" s="563" t="n"/>
      <c r="J149" s="286">
        <f>F149</f>
        <v/>
      </c>
      <c r="K149" s="171">
        <f>IFERROR(VLOOKUP(J149,AnsOTBL,2,FALSE),0)</f>
        <v/>
      </c>
      <c r="L149" s="281">
        <f>IFERROR(AVERAGE(K149,K153),0)</f>
        <v/>
      </c>
      <c r="M149" s="563" t="n"/>
      <c r="N149" s="286">
        <f>J149</f>
        <v/>
      </c>
      <c r="O149" s="171">
        <f>IFERROR(VLOOKUP(N149,AnsOTBL,2,FALSE),0)</f>
        <v/>
      </c>
      <c r="P149" s="281">
        <f>IFERROR(AVERAGE(O149,O153),0)</f>
        <v/>
      </c>
      <c r="Q149" s="563" t="n"/>
      <c r="R149" s="286">
        <f>N149</f>
        <v/>
      </c>
      <c r="S149" s="171">
        <f>IFERROR(VLOOKUP(R149,AnsOTBL,2,FALSE),0)</f>
        <v/>
      </c>
      <c r="T149" s="281">
        <f>IFERROR(AVERAGE(S149,S153),0)</f>
        <v/>
      </c>
      <c r="U149" s="563" t="n"/>
      <c r="V149" s="286">
        <f>R149</f>
        <v/>
      </c>
      <c r="W149" s="171">
        <f>IFERROR(VLOOKUP(V149,AnsOTBL,2,FALSE),0)</f>
        <v/>
      </c>
      <c r="X149" s="281">
        <f>IFERROR(AVERAGE(W149,W153),0)</f>
        <v/>
      </c>
      <c r="Y149" s="563" t="n"/>
    </row>
    <row r="150" ht="28" customHeight="1" s="330">
      <c r="A150" s="161">
        <f>Interview!A222</f>
        <v/>
      </c>
      <c r="B150" s="560" t="n"/>
      <c r="C150" s="255">
        <f>VLOOKUP(A150,'imp-questions'!A:H,5,FALSE)</f>
        <v/>
      </c>
      <c r="D150" s="276">
        <f>VLOOKUP(A150,'imp-questions'!A:H,6,FALSE)</f>
        <v/>
      </c>
      <c r="E150" s="163">
        <f>CHAR(65+VLOOKUP(A150,'imp-questions'!A:H,8,FALSE))</f>
        <v/>
      </c>
      <c r="F150" s="192">
        <f>Interview!F222</f>
        <v/>
      </c>
      <c r="G150" s="171">
        <f>IFERROR(VLOOKUP(F150,AnsPTBL,2,FALSE),0)</f>
        <v/>
      </c>
      <c r="H150" s="281">
        <f>IFERROR(AVERAGE(G150,G154),0)</f>
        <v/>
      </c>
      <c r="I150" s="563" t="n"/>
      <c r="J150" s="286">
        <f>F150</f>
        <v/>
      </c>
      <c r="K150" s="171">
        <f>IFERROR(VLOOKUP(J150,AnsPTBL,2,FALSE),0)</f>
        <v/>
      </c>
      <c r="L150" s="281">
        <f>IFERROR(AVERAGE(K150,K154),0)</f>
        <v/>
      </c>
      <c r="M150" s="563" t="n"/>
      <c r="N150" s="286">
        <f>J150</f>
        <v/>
      </c>
      <c r="O150" s="171">
        <f>IFERROR(VLOOKUP(N150,AnsPTBL,2,FALSE),0)</f>
        <v/>
      </c>
      <c r="P150" s="281">
        <f>IFERROR(AVERAGE(O150,O154),0)</f>
        <v/>
      </c>
      <c r="Q150" s="563" t="n"/>
      <c r="R150" s="286">
        <f>N150</f>
        <v/>
      </c>
      <c r="S150" s="171">
        <f>IFERROR(VLOOKUP(R150,AnsPTBL,2,FALSE),0)</f>
        <v/>
      </c>
      <c r="T150" s="281">
        <f>IFERROR(AVERAGE(S150,S154),0)</f>
        <v/>
      </c>
      <c r="U150" s="563" t="n"/>
      <c r="V150" s="286">
        <f>R150</f>
        <v/>
      </c>
      <c r="W150" s="171">
        <f>IFERROR(VLOOKUP(V150,AnsPTBL,2,FALSE),0)</f>
        <v/>
      </c>
      <c r="X150" s="281">
        <f>IFERROR(AVERAGE(W150,W154),0)</f>
        <v/>
      </c>
      <c r="Y150" s="563" t="n"/>
    </row>
    <row r="151" ht="13" customHeight="1" s="330">
      <c r="A151" s="161" t="n"/>
      <c r="B151" s="260" t="n"/>
      <c r="C151" s="246" t="n"/>
      <c r="D151" s="228" t="n"/>
      <c r="E151" s="228" t="n"/>
      <c r="F151" s="228" t="n"/>
      <c r="G151" s="228" t="n"/>
      <c r="H151" s="228" t="n"/>
      <c r="I151" s="563" t="n"/>
      <c r="J151" s="228" t="n"/>
      <c r="K151" s="228" t="n"/>
      <c r="L151" s="228" t="n"/>
      <c r="M151" s="563" t="n"/>
      <c r="N151" s="228" t="n"/>
      <c r="O151" s="228" t="n"/>
      <c r="P151" s="228" t="n"/>
      <c r="Q151" s="563" t="n"/>
      <c r="R151" s="228" t="n"/>
      <c r="S151" s="228" t="n"/>
      <c r="T151" s="228" t="n"/>
      <c r="U151" s="563" t="n"/>
      <c r="V151" s="228" t="n"/>
      <c r="W151" s="228" t="n"/>
      <c r="X151" s="228" t="n"/>
      <c r="Y151" s="563" t="n"/>
    </row>
    <row r="152" ht="42" customHeight="1" s="330">
      <c r="A152" s="161">
        <f>Interview!A225</f>
        <v/>
      </c>
      <c r="B152" s="585">
        <f>VLOOKUP(A152,'imp-questions'!A:H,4,FALSE)</f>
        <v/>
      </c>
      <c r="C152" s="255">
        <f>VLOOKUP(A152,'imp-questions'!A:H,5,FALSE)</f>
        <v/>
      </c>
      <c r="D152" s="195">
        <f>VLOOKUP(A152,'imp-questions'!A:H,6,FALSE)</f>
        <v/>
      </c>
      <c r="E152" s="163">
        <f>CHAR(65+VLOOKUP(A152,'imp-questions'!A:H,8,FALSE))</f>
        <v/>
      </c>
      <c r="F152" s="188">
        <f>Interview!F225</f>
        <v/>
      </c>
      <c r="G152" s="171">
        <f>IFERROR(VLOOKUP(F152,AnsFTBL,2,FALSE),0)</f>
        <v/>
      </c>
      <c r="H152" s="132" t="n"/>
      <c r="I152" s="563" t="n"/>
      <c r="J152" s="286">
        <f>F152</f>
        <v/>
      </c>
      <c r="K152" s="171">
        <f>IFERROR(VLOOKUP(J152,AnsFTBL,2,FALSE),0)</f>
        <v/>
      </c>
      <c r="L152" s="132" t="n"/>
      <c r="M152" s="563" t="n"/>
      <c r="N152" s="286">
        <f>J152</f>
        <v/>
      </c>
      <c r="O152" s="171">
        <f>IFERROR(VLOOKUP(N152,AnsFTBL,2,FALSE),0)</f>
        <v/>
      </c>
      <c r="P152" s="132" t="n"/>
      <c r="Q152" s="563" t="n"/>
      <c r="R152" s="286">
        <f>N152</f>
        <v/>
      </c>
      <c r="S152" s="171">
        <f>IFERROR(VLOOKUP(R152,AnsFTBL,2,FALSE),0)</f>
        <v/>
      </c>
      <c r="T152" s="132" t="n"/>
      <c r="U152" s="563" t="n"/>
      <c r="V152" s="286">
        <f>R152</f>
        <v/>
      </c>
      <c r="W152" s="171">
        <f>IFERROR(VLOOKUP(V152,AnsFTBL,2,FALSE),0)</f>
        <v/>
      </c>
      <c r="X152" s="132" t="n"/>
      <c r="Y152" s="563" t="n"/>
    </row>
    <row r="153" ht="42" customHeight="1" s="330">
      <c r="A153" s="161">
        <f>Interview!A227</f>
        <v/>
      </c>
      <c r="B153" s="558" t="n"/>
      <c r="C153" s="255">
        <f>VLOOKUP(A153,'imp-questions'!A:H,5,FALSE)</f>
        <v/>
      </c>
      <c r="D153" s="195">
        <f>VLOOKUP(A153,'imp-questions'!A:H,6,FALSE)</f>
        <v/>
      </c>
      <c r="E153" s="163">
        <f>CHAR(65+VLOOKUP(A153,'imp-questions'!A:H,8,FALSE))</f>
        <v/>
      </c>
      <c r="F153" s="280">
        <f>Interview!F227</f>
        <v/>
      </c>
      <c r="G153" s="171">
        <f>IFERROR(VLOOKUP(F153,AnsHTBL,2,FALSE),0)</f>
        <v/>
      </c>
      <c r="H153" s="132" t="n"/>
      <c r="I153" s="563" t="n"/>
      <c r="J153" s="286">
        <f>F153</f>
        <v/>
      </c>
      <c r="K153" s="171">
        <f>IFERROR(VLOOKUP(J153,AnsHTBL,2,FALSE),0)</f>
        <v/>
      </c>
      <c r="L153" s="132" t="n"/>
      <c r="M153" s="563" t="n"/>
      <c r="N153" s="286">
        <f>J153</f>
        <v/>
      </c>
      <c r="O153" s="171">
        <f>IFERROR(VLOOKUP(N153,AnsHTBL,2,FALSE),0)</f>
        <v/>
      </c>
      <c r="P153" s="132" t="n"/>
      <c r="Q153" s="563" t="n"/>
      <c r="R153" s="286">
        <f>N153</f>
        <v/>
      </c>
      <c r="S153" s="171">
        <f>IFERROR(VLOOKUP(R153,AnsHTBL,2,FALSE),0)</f>
        <v/>
      </c>
      <c r="T153" s="132" t="n"/>
      <c r="U153" s="563" t="n"/>
      <c r="V153" s="286">
        <f>R153</f>
        <v/>
      </c>
      <c r="W153" s="171">
        <f>IFERROR(VLOOKUP(V153,AnsHTBL,2,FALSE),0)</f>
        <v/>
      </c>
      <c r="X153" s="132" t="n"/>
      <c r="Y153" s="563" t="n"/>
    </row>
    <row r="154" ht="42" customHeight="1" s="330">
      <c r="A154" s="161">
        <f>Interview!A229</f>
        <v/>
      </c>
      <c r="B154" s="559" t="n"/>
      <c r="C154" s="255">
        <f>VLOOKUP(A154,'imp-questions'!A:H,5,FALSE)</f>
        <v/>
      </c>
      <c r="D154" s="276">
        <f>VLOOKUP(A154,'imp-questions'!A:H,6,FALSE)</f>
        <v/>
      </c>
      <c r="E154" s="278">
        <f>CHAR(65+VLOOKUP(A154,'imp-questions'!A:H,8,FALSE))</f>
        <v/>
      </c>
      <c r="F154" s="192">
        <f>Interview!F229</f>
        <v/>
      </c>
      <c r="G154" s="171">
        <f>IFERROR(VLOOKUP(F154,AnsSTBL,2,FALSE),0)</f>
        <v/>
      </c>
      <c r="H154" s="132" t="n"/>
      <c r="I154" s="563" t="n"/>
      <c r="J154" s="286">
        <f>F154</f>
        <v/>
      </c>
      <c r="K154" s="171">
        <f>IFERROR(VLOOKUP(J154,AnsSTBL,2,FALSE),0)</f>
        <v/>
      </c>
      <c r="L154" s="132" t="n"/>
      <c r="M154" s="563" t="n"/>
      <c r="N154" s="286">
        <f>J154</f>
        <v/>
      </c>
      <c r="O154" s="171">
        <f>IFERROR(VLOOKUP(N154,AnsSTBL,2,FALSE),0)</f>
        <v/>
      </c>
      <c r="P154" s="132" t="n"/>
      <c r="Q154" s="563" t="n"/>
      <c r="R154" s="286">
        <f>N154</f>
        <v/>
      </c>
      <c r="S154" s="171">
        <f>IFERROR(VLOOKUP(R154,AnsSTBL,2,FALSE),0)</f>
        <v/>
      </c>
      <c r="T154" s="132" t="n"/>
      <c r="U154" s="563" t="n"/>
      <c r="V154" s="286">
        <f>R154</f>
        <v/>
      </c>
      <c r="W154" s="171">
        <f>IFERROR(VLOOKUP(V154,AnsSTBL,2,FALSE),0)</f>
        <v/>
      </c>
      <c r="X154" s="132" t="n"/>
      <c r="Y154" s="563" t="n"/>
    </row>
  </sheetData>
  <mergeCells count="130">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s>
  <conditionalFormatting sqref="F15">
    <cfRule type="expression" priority="1219" dxfId="632">
      <formula>$H$22=1</formula>
    </cfRule>
  </conditionalFormatting>
  <conditionalFormatting sqref="J20">
    <cfRule type="expression" priority="1215" dxfId="1">
      <formula>K20&lt;G20</formula>
    </cfRule>
    <cfRule type="expression" priority="1216" dxfId="0">
      <formula>K20&gt;G20</formula>
    </cfRule>
  </conditionalFormatting>
  <conditionalFormatting sqref="J19">
    <cfRule type="expression" priority="1213" dxfId="1">
      <formula>K19&lt;G19</formula>
    </cfRule>
    <cfRule type="expression" priority="1214" dxfId="0">
      <formula>K19&gt;G19</formula>
    </cfRule>
  </conditionalFormatting>
  <conditionalFormatting sqref="J22:J23">
    <cfRule type="expression" priority="1211" dxfId="1">
      <formula>K22&lt;G22</formula>
    </cfRule>
    <cfRule type="expression" priority="1212" dxfId="0">
      <formula>K22&gt;G22</formula>
    </cfRule>
  </conditionalFormatting>
  <conditionalFormatting sqref="J24">
    <cfRule type="expression" priority="1209" dxfId="1">
      <formula>K24&lt;G24</formula>
    </cfRule>
    <cfRule type="expression" priority="1210" dxfId="0">
      <formula>K24&gt;G24</formula>
    </cfRule>
  </conditionalFormatting>
  <conditionalFormatting sqref="J27">
    <cfRule type="expression" priority="1205" dxfId="1">
      <formula>K27&lt;G27</formula>
    </cfRule>
    <cfRule type="expression" priority="1206" dxfId="0">
      <formula>K27&gt;G27</formula>
    </cfRule>
  </conditionalFormatting>
  <conditionalFormatting sqref="J29">
    <cfRule type="expression" priority="1203" dxfId="1">
      <formula>K29&lt;G29</formula>
    </cfRule>
    <cfRule type="expression" priority="1204" dxfId="0">
      <formula>K29&gt;G29</formula>
    </cfRule>
  </conditionalFormatting>
  <conditionalFormatting sqref="J28">
    <cfRule type="expression" priority="1201" dxfId="1">
      <formula>K28&lt;G28</formula>
    </cfRule>
    <cfRule type="expression" priority="1202" dxfId="0">
      <formula>K28&gt;G28</formula>
    </cfRule>
  </conditionalFormatting>
  <conditionalFormatting sqref="J31">
    <cfRule type="expression" priority="1199" dxfId="1">
      <formula>K31&lt;G31</formula>
    </cfRule>
    <cfRule type="expression" priority="1200" dxfId="0">
      <formula>K31&gt;G31</formula>
    </cfRule>
  </conditionalFormatting>
  <conditionalFormatting sqref="J33">
    <cfRule type="expression" priority="1197" dxfId="1">
      <formula>K33&lt;G33</formula>
    </cfRule>
    <cfRule type="expression" priority="1198" dxfId="0">
      <formula>K33&gt;G33</formula>
    </cfRule>
  </conditionalFormatting>
  <conditionalFormatting sqref="J32">
    <cfRule type="expression" priority="1195" dxfId="1">
      <formula>K32&lt;G32</formula>
    </cfRule>
    <cfRule type="expression" priority="1196" dxfId="0">
      <formula>K32&gt;G32</formula>
    </cfRule>
  </conditionalFormatting>
  <conditionalFormatting sqref="J153">
    <cfRule type="expression" priority="1039" dxfId="1">
      <formula>K153&lt;G153</formula>
    </cfRule>
    <cfRule type="expression" priority="1040" dxfId="0">
      <formula>K153&gt;G153</formula>
    </cfRule>
  </conditionalFormatting>
  <conditionalFormatting sqref="J36">
    <cfRule type="expression" priority="1193" dxfId="1">
      <formula>K36&lt;G36</formula>
    </cfRule>
    <cfRule type="expression" priority="1194" dxfId="0">
      <formula>K36&gt;G36</formula>
    </cfRule>
  </conditionalFormatting>
  <conditionalFormatting sqref="J38">
    <cfRule type="expression" priority="1191" dxfId="1">
      <formula>K38&lt;G38</formula>
    </cfRule>
    <cfRule type="expression" priority="1192" dxfId="0">
      <formula>K38&gt;G38</formula>
    </cfRule>
  </conditionalFormatting>
  <conditionalFormatting sqref="J37">
    <cfRule type="expression" priority="1189" dxfId="1">
      <formula>K37&lt;G37</formula>
    </cfRule>
    <cfRule type="expression" priority="1190" dxfId="0">
      <formula>K37&gt;G37</formula>
    </cfRule>
  </conditionalFormatting>
  <conditionalFormatting sqref="J40">
    <cfRule type="expression" priority="1187" dxfId="1">
      <formula>K40&lt;G40</formula>
    </cfRule>
    <cfRule type="expression" priority="1188" dxfId="0">
      <formula>K40&gt;G40</formula>
    </cfRule>
  </conditionalFormatting>
  <conditionalFormatting sqref="J42">
    <cfRule type="expression" priority="1185" dxfId="1">
      <formula>K42&lt;G42</formula>
    </cfRule>
    <cfRule type="expression" priority="1186" dxfId="0">
      <formula>K42&gt;G42</formula>
    </cfRule>
  </conditionalFormatting>
  <conditionalFormatting sqref="J41">
    <cfRule type="expression" priority="1183" dxfId="1">
      <formula>K41&lt;G41</formula>
    </cfRule>
    <cfRule type="expression" priority="1184" dxfId="0">
      <formula>K41&gt;G41</formula>
    </cfRule>
  </conditionalFormatting>
  <conditionalFormatting sqref="J46">
    <cfRule type="expression" priority="1181" dxfId="1">
      <formula>K46&lt;G46</formula>
    </cfRule>
    <cfRule type="expression" priority="1182" dxfId="0">
      <formula>K46&gt;G46</formula>
    </cfRule>
  </conditionalFormatting>
  <conditionalFormatting sqref="J48">
    <cfRule type="expression" priority="1179" dxfId="1">
      <formula>K48&lt;G48</formula>
    </cfRule>
    <cfRule type="expression" priority="1180" dxfId="0">
      <formula>K48&gt;G48</formula>
    </cfRule>
  </conditionalFormatting>
  <conditionalFormatting sqref="J47">
    <cfRule type="expression" priority="1177" dxfId="1">
      <formula>K47&lt;G47</formula>
    </cfRule>
    <cfRule type="expression" priority="1178" dxfId="0">
      <formula>K47&gt;G47</formula>
    </cfRule>
  </conditionalFormatting>
  <conditionalFormatting sqref="J50">
    <cfRule type="expression" priority="1175" dxfId="1">
      <formula>K50&lt;G50</formula>
    </cfRule>
    <cfRule type="expression" priority="1176" dxfId="0">
      <formula>K50&gt;G50</formula>
    </cfRule>
  </conditionalFormatting>
  <conditionalFormatting sqref="J52">
    <cfRule type="expression" priority="1173" dxfId="1">
      <formula>K52&lt;G52</formula>
    </cfRule>
    <cfRule type="expression" priority="1174" dxfId="0">
      <formula>K52&gt;G52</formula>
    </cfRule>
  </conditionalFormatting>
  <conditionalFormatting sqref="J51">
    <cfRule type="expression" priority="1171" dxfId="1">
      <formula>K51&lt;G51</formula>
    </cfRule>
    <cfRule type="expression" priority="1172" dxfId="0">
      <formula>K51&gt;G51</formula>
    </cfRule>
  </conditionalFormatting>
  <conditionalFormatting sqref="J55:J56">
    <cfRule type="expression" priority="1169" dxfId="1">
      <formula>K55&lt;G55</formula>
    </cfRule>
    <cfRule type="expression" priority="1170" dxfId="0">
      <formula>K55&gt;G55</formula>
    </cfRule>
  </conditionalFormatting>
  <conditionalFormatting sqref="J57">
    <cfRule type="expression" priority="1167" dxfId="1">
      <formula>K57&lt;G57</formula>
    </cfRule>
    <cfRule type="expression" priority="1168" dxfId="0">
      <formula>K57&gt;G57</formula>
    </cfRule>
  </conditionalFormatting>
  <conditionalFormatting sqref="J59">
    <cfRule type="expression" priority="1163" dxfId="1">
      <formula>K59&lt;G59</formula>
    </cfRule>
    <cfRule type="expression" priority="1164" dxfId="0">
      <formula>K59&gt;G59</formula>
    </cfRule>
  </conditionalFormatting>
  <conditionalFormatting sqref="J61">
    <cfRule type="expression" priority="1161" dxfId="1">
      <formula>K61&lt;G61</formula>
    </cfRule>
    <cfRule type="expression" priority="1162" dxfId="0">
      <formula>K61&gt;G61</formula>
    </cfRule>
  </conditionalFormatting>
  <conditionalFormatting sqref="J60">
    <cfRule type="expression" priority="1159" dxfId="1">
      <formula>K60&lt;G60</formula>
    </cfRule>
    <cfRule type="expression" priority="1160" dxfId="0">
      <formula>K60&gt;G60</formula>
    </cfRule>
  </conditionalFormatting>
  <conditionalFormatting sqref="J64">
    <cfRule type="expression" priority="1157" dxfId="1">
      <formula>K64&lt;G64</formula>
    </cfRule>
    <cfRule type="expression" priority="1158" dxfId="0">
      <formula>K64&gt;G64</formula>
    </cfRule>
  </conditionalFormatting>
  <conditionalFormatting sqref="J66">
    <cfRule type="expression" priority="1155" dxfId="1">
      <formula>K66&lt;G66</formula>
    </cfRule>
    <cfRule type="expression" priority="1156" dxfId="0">
      <formula>K66&gt;G66</formula>
    </cfRule>
  </conditionalFormatting>
  <conditionalFormatting sqref="J65">
    <cfRule type="expression" priority="1153" dxfId="1">
      <formula>K65&lt;G65</formula>
    </cfRule>
    <cfRule type="expression" priority="1154" dxfId="0">
      <formula>K65&gt;G65</formula>
    </cfRule>
  </conditionalFormatting>
  <conditionalFormatting sqref="J68">
    <cfRule type="expression" priority="1151" dxfId="1">
      <formula>K68&lt;G68</formula>
    </cfRule>
    <cfRule type="expression" priority="1152" dxfId="0">
      <formula>K68&gt;G68</formula>
    </cfRule>
  </conditionalFormatting>
  <conditionalFormatting sqref="J70">
    <cfRule type="expression" priority="1149" dxfId="1">
      <formula>K70&lt;G70</formula>
    </cfRule>
    <cfRule type="expression" priority="1150" dxfId="0">
      <formula>K70&gt;G70</formula>
    </cfRule>
  </conditionalFormatting>
  <conditionalFormatting sqref="J69">
    <cfRule type="expression" priority="1147" dxfId="1">
      <formula>K69&lt;G69</formula>
    </cfRule>
    <cfRule type="expression" priority="1148" dxfId="0">
      <formula>K69&gt;G69</formula>
    </cfRule>
  </conditionalFormatting>
  <conditionalFormatting sqref="J102">
    <cfRule type="expression" priority="1109" dxfId="1">
      <formula>K102&lt;G102</formula>
    </cfRule>
    <cfRule type="expression" priority="1110" dxfId="0">
      <formula>K102&gt;G102</formula>
    </cfRule>
  </conditionalFormatting>
  <conditionalFormatting sqref="J104">
    <cfRule type="expression" priority="1107" dxfId="1">
      <formula>K104&lt;G104</formula>
    </cfRule>
    <cfRule type="expression" priority="1108" dxfId="0">
      <formula>K104&gt;G104</formula>
    </cfRule>
  </conditionalFormatting>
  <conditionalFormatting sqref="J103">
    <cfRule type="expression" priority="1105" dxfId="1">
      <formula>K103&lt;G103</formula>
    </cfRule>
    <cfRule type="expression" priority="1106" dxfId="0">
      <formula>K103&gt;G103</formula>
    </cfRule>
  </conditionalFormatting>
  <conditionalFormatting sqref="J106">
    <cfRule type="expression" priority="1103" dxfId="1">
      <formula>K106&lt;G106</formula>
    </cfRule>
    <cfRule type="expression" priority="1104" dxfId="0">
      <formula>K106&gt;G106</formula>
    </cfRule>
  </conditionalFormatting>
  <conditionalFormatting sqref="J108">
    <cfRule type="expression" priority="1101" dxfId="1">
      <formula>K108&lt;G108</formula>
    </cfRule>
    <cfRule type="expression" priority="1102" dxfId="0">
      <formula>K108&gt;G108</formula>
    </cfRule>
  </conditionalFormatting>
  <conditionalFormatting sqref="J107">
    <cfRule type="expression" priority="1099" dxfId="1">
      <formula>K107&lt;G107</formula>
    </cfRule>
    <cfRule type="expression" priority="1100" dxfId="0">
      <formula>K107&gt;G107</formula>
    </cfRule>
  </conditionalFormatting>
  <conditionalFormatting sqref="J111">
    <cfRule type="expression" priority="1097" dxfId="1">
      <formula>K111&lt;G111</formula>
    </cfRule>
    <cfRule type="expression" priority="1098" dxfId="0">
      <formula>K111&gt;G111</formula>
    </cfRule>
  </conditionalFormatting>
  <conditionalFormatting sqref="J113">
    <cfRule type="expression" priority="1095" dxfId="1">
      <formula>K113&lt;G113</formula>
    </cfRule>
    <cfRule type="expression" priority="1096" dxfId="0">
      <formula>K113&gt;G113</formula>
    </cfRule>
  </conditionalFormatting>
  <conditionalFormatting sqref="J112">
    <cfRule type="expression" priority="1093" dxfId="1">
      <formula>K112&lt;G112</formula>
    </cfRule>
    <cfRule type="expression" priority="1094" dxfId="0">
      <formula>K112&gt;G112</formula>
    </cfRule>
  </conditionalFormatting>
  <conditionalFormatting sqref="J115">
    <cfRule type="expression" priority="1091" dxfId="1">
      <formula>K115&lt;G115</formula>
    </cfRule>
    <cfRule type="expression" priority="1092" dxfId="0">
      <formula>K115&gt;G115</formula>
    </cfRule>
  </conditionalFormatting>
  <conditionalFormatting sqref="J117">
    <cfRule type="expression" priority="1089" dxfId="1">
      <formula>K117&lt;G117</formula>
    </cfRule>
    <cfRule type="expression" priority="1090" dxfId="0">
      <formula>K117&gt;G117</formula>
    </cfRule>
  </conditionalFormatting>
  <conditionalFormatting sqref="J116">
    <cfRule type="expression" priority="1087" dxfId="1">
      <formula>K116&lt;G116</formula>
    </cfRule>
    <cfRule type="expression" priority="1088" dxfId="0">
      <formula>K116&gt;G116</formula>
    </cfRule>
  </conditionalFormatting>
  <conditionalFormatting sqref="J120">
    <cfRule type="expression" priority="1085" dxfId="1">
      <formula>K120&lt;G120</formula>
    </cfRule>
    <cfRule type="expression" priority="1086" dxfId="0">
      <formula>K120&gt;G120</formula>
    </cfRule>
  </conditionalFormatting>
  <conditionalFormatting sqref="J122">
    <cfRule type="expression" priority="1083" dxfId="1">
      <formula>K122&lt;G122</formula>
    </cfRule>
    <cfRule type="expression" priority="1084" dxfId="0">
      <formula>K122&gt;G122</formula>
    </cfRule>
  </conditionalFormatting>
  <conditionalFormatting sqref="J121">
    <cfRule type="expression" priority="1081" dxfId="1">
      <formula>K121&lt;G121</formula>
    </cfRule>
    <cfRule type="expression" priority="1082" dxfId="0">
      <formula>K121&gt;G121</formula>
    </cfRule>
  </conditionalFormatting>
  <conditionalFormatting sqref="J124">
    <cfRule type="expression" priority="1079" dxfId="1">
      <formula>K124&lt;G124</formula>
    </cfRule>
    <cfRule type="expression" priority="1080" dxfId="0">
      <formula>K124&gt;G124</formula>
    </cfRule>
  </conditionalFormatting>
  <conditionalFormatting sqref="J126">
    <cfRule type="expression" priority="1077" dxfId="1">
      <formula>K126&lt;G126</formula>
    </cfRule>
    <cfRule type="expression" priority="1078" dxfId="0">
      <formula>K126&gt;G126</formula>
    </cfRule>
  </conditionalFormatting>
  <conditionalFormatting sqref="J125">
    <cfRule type="expression" priority="1075" dxfId="1">
      <formula>K125&lt;G125</formula>
    </cfRule>
    <cfRule type="expression" priority="1076" dxfId="0">
      <formula>K125&gt;G125</formula>
    </cfRule>
  </conditionalFormatting>
  <conditionalFormatting sqref="J130">
    <cfRule type="expression" priority="1073" dxfId="1">
      <formula>K130&lt;G130</formula>
    </cfRule>
    <cfRule type="expression" priority="1074" dxfId="0">
      <formula>K130&gt;G130</formula>
    </cfRule>
  </conditionalFormatting>
  <conditionalFormatting sqref="J132">
    <cfRule type="expression" priority="1071" dxfId="1">
      <formula>K132&lt;G132</formula>
    </cfRule>
    <cfRule type="expression" priority="1072" dxfId="0">
      <formula>K132&gt;G132</formula>
    </cfRule>
  </conditionalFormatting>
  <conditionalFormatting sqref="J131">
    <cfRule type="expression" priority="1069" dxfId="1">
      <formula>K131&lt;G131</formula>
    </cfRule>
    <cfRule type="expression" priority="1070" dxfId="0">
      <formula>K131&gt;G131</formula>
    </cfRule>
  </conditionalFormatting>
  <conditionalFormatting sqref="J134">
    <cfRule type="expression" priority="1067" dxfId="1">
      <formula>K134&lt;G134</formula>
    </cfRule>
    <cfRule type="expression" priority="1068" dxfId="0">
      <formula>K134&gt;G134</formula>
    </cfRule>
  </conditionalFormatting>
  <conditionalFormatting sqref="J136">
    <cfRule type="expression" priority="1065" dxfId="1">
      <formula>K136&lt;G136</formula>
    </cfRule>
    <cfRule type="expression" priority="1066" dxfId="0">
      <formula>K136&gt;G136</formula>
    </cfRule>
  </conditionalFormatting>
  <conditionalFormatting sqref="J135">
    <cfRule type="expression" priority="1063" dxfId="1">
      <formula>K135&lt;G135</formula>
    </cfRule>
    <cfRule type="expression" priority="1064" dxfId="0">
      <formula>K135&gt;G135</formula>
    </cfRule>
  </conditionalFormatting>
  <conditionalFormatting sqref="J139">
    <cfRule type="expression" priority="1061" dxfId="1">
      <formula>K139&lt;G139</formula>
    </cfRule>
    <cfRule type="expression" priority="1062" dxfId="0">
      <formula>K139&gt;G139</formula>
    </cfRule>
  </conditionalFormatting>
  <conditionalFormatting sqref="J141">
    <cfRule type="expression" priority="1059" dxfId="1">
      <formula>K141&lt;G141</formula>
    </cfRule>
    <cfRule type="expression" priority="1060" dxfId="0">
      <formula>K141&gt;G141</formula>
    </cfRule>
  </conditionalFormatting>
  <conditionalFormatting sqref="J140">
    <cfRule type="expression" priority="1057" dxfId="1">
      <formula>K140&lt;G140</formula>
    </cfRule>
    <cfRule type="expression" priority="1058" dxfId="0">
      <formula>K140&gt;G140</formula>
    </cfRule>
  </conditionalFormatting>
  <conditionalFormatting sqref="J143">
    <cfRule type="expression" priority="1055" dxfId="1">
      <formula>K143&lt;G143</formula>
    </cfRule>
    <cfRule type="expression" priority="1056" dxfId="0">
      <formula>K143&gt;G143</formula>
    </cfRule>
  </conditionalFormatting>
  <conditionalFormatting sqref="J145">
    <cfRule type="expression" priority="1053" dxfId="1">
      <formula>K145&lt;G145</formula>
    </cfRule>
    <cfRule type="expression" priority="1054" dxfId="0">
      <formula>K145&gt;G145</formula>
    </cfRule>
  </conditionalFormatting>
  <conditionalFormatting sqref="J144">
    <cfRule type="expression" priority="1051" dxfId="1">
      <formula>K144&lt;G144</formula>
    </cfRule>
    <cfRule type="expression" priority="1052" dxfId="0">
      <formula>K144&gt;G144</formula>
    </cfRule>
  </conditionalFormatting>
  <conditionalFormatting sqref="J148">
    <cfRule type="expression" priority="1049" dxfId="1">
      <formula>K148&lt;G148</formula>
    </cfRule>
    <cfRule type="expression" priority="1050" dxfId="0">
      <formula>K148&gt;G148</formula>
    </cfRule>
  </conditionalFormatting>
  <conditionalFormatting sqref="J150">
    <cfRule type="expression" priority="1047" dxfId="1">
      <formula>K150&lt;G150</formula>
    </cfRule>
    <cfRule type="expression" priority="1048" dxfId="0">
      <formula>K150&gt;G150</formula>
    </cfRule>
  </conditionalFormatting>
  <conditionalFormatting sqref="J149">
    <cfRule type="expression" priority="1045" dxfId="1">
      <formula>K149&lt;G149</formula>
    </cfRule>
    <cfRule type="expression" priority="1046" dxfId="0">
      <formula>K149&gt;G149</formula>
    </cfRule>
  </conditionalFormatting>
  <conditionalFormatting sqref="J152">
    <cfRule type="expression" priority="1043" dxfId="1">
      <formula>K152&lt;G152</formula>
    </cfRule>
    <cfRule type="expression" priority="1044" dxfId="0">
      <formula>K152&gt;G152</formula>
    </cfRule>
  </conditionalFormatting>
  <conditionalFormatting sqref="J154">
    <cfRule type="expression" priority="1041" dxfId="1">
      <formula>K154&lt;G154</formula>
    </cfRule>
    <cfRule type="expression" priority="1042" dxfId="0">
      <formula>K154&gt;G154</formula>
    </cfRule>
  </conditionalFormatting>
  <conditionalFormatting sqref="R74">
    <cfRule type="expression" priority="785" dxfId="1">
      <formula>S74&lt;O74</formula>
    </cfRule>
    <cfRule type="expression" priority="786" dxfId="0">
      <formula>S74&gt;O74</formula>
    </cfRule>
  </conditionalFormatting>
  <conditionalFormatting sqref="R76">
    <cfRule type="expression" priority="783" dxfId="1">
      <formula>S76&lt;O76</formula>
    </cfRule>
    <cfRule type="expression" priority="784" dxfId="0">
      <formula>S76&gt;O76</formula>
    </cfRule>
  </conditionalFormatting>
  <conditionalFormatting sqref="R75">
    <cfRule type="expression" priority="781" dxfId="1">
      <formula>S75&lt;O75</formula>
    </cfRule>
    <cfRule type="expression" priority="782" dxfId="0">
      <formula>S75&gt;O75</formula>
    </cfRule>
  </conditionalFormatting>
  <conditionalFormatting sqref="R78">
    <cfRule type="expression" priority="779" dxfId="1">
      <formula>S78&lt;O78</formula>
    </cfRule>
    <cfRule type="expression" priority="780" dxfId="0">
      <formula>S78&gt;O78</formula>
    </cfRule>
  </conditionalFormatting>
  <conditionalFormatting sqref="R79">
    <cfRule type="expression" priority="775" dxfId="1">
      <formula>S79&lt;O79</formula>
    </cfRule>
    <cfRule type="expression" priority="776" dxfId="0">
      <formula>S79&gt;O79</formula>
    </cfRule>
  </conditionalFormatting>
  <conditionalFormatting sqref="R83">
    <cfRule type="expression" priority="773" dxfId="1">
      <formula>S83&lt;O83</formula>
    </cfRule>
    <cfRule type="expression" priority="774" dxfId="0">
      <formula>S83&gt;O83</formula>
    </cfRule>
  </conditionalFormatting>
  <conditionalFormatting sqref="R85">
    <cfRule type="expression" priority="771" dxfId="1">
      <formula>S85&lt;O85</formula>
    </cfRule>
    <cfRule type="expression" priority="772" dxfId="0">
      <formula>S85&gt;O85</formula>
    </cfRule>
  </conditionalFormatting>
  <conditionalFormatting sqref="R84">
    <cfRule type="expression" priority="769" dxfId="1">
      <formula>S84&lt;O84</formula>
    </cfRule>
    <cfRule type="expression" priority="770" dxfId="0">
      <formula>S84&gt;O84</formula>
    </cfRule>
  </conditionalFormatting>
  <conditionalFormatting sqref="R87">
    <cfRule type="expression" priority="767" dxfId="1">
      <formula>S87&lt;O87</formula>
    </cfRule>
    <cfRule type="expression" priority="768" dxfId="0">
      <formula>S87&gt;O87</formula>
    </cfRule>
  </conditionalFormatting>
  <conditionalFormatting sqref="R89">
    <cfRule type="expression" priority="765" dxfId="1">
      <formula>S89&lt;O89</formula>
    </cfRule>
    <cfRule type="expression" priority="766" dxfId="0">
      <formula>S89&gt;O89</formula>
    </cfRule>
  </conditionalFormatting>
  <conditionalFormatting sqref="R88">
    <cfRule type="expression" priority="763" dxfId="1">
      <formula>S88&lt;O88</formula>
    </cfRule>
    <cfRule type="expression" priority="764" dxfId="0">
      <formula>S88&gt;O88</formula>
    </cfRule>
  </conditionalFormatting>
  <conditionalFormatting sqref="R92">
    <cfRule type="expression" priority="761" dxfId="1">
      <formula>S92&lt;O92</formula>
    </cfRule>
    <cfRule type="expression" priority="762" dxfId="0">
      <formula>S92&gt;O92</formula>
    </cfRule>
  </conditionalFormatting>
  <conditionalFormatting sqref="R94">
    <cfRule type="expression" priority="759" dxfId="1">
      <formula>S94&lt;O94</formula>
    </cfRule>
    <cfRule type="expression" priority="760" dxfId="0">
      <formula>S94&gt;O94</formula>
    </cfRule>
  </conditionalFormatting>
  <conditionalFormatting sqref="R93">
    <cfRule type="expression" priority="757" dxfId="1">
      <formula>S93&lt;O93</formula>
    </cfRule>
    <cfRule type="expression" priority="758" dxfId="0">
      <formula>S93&gt;O93</formula>
    </cfRule>
  </conditionalFormatting>
  <conditionalFormatting sqref="R96">
    <cfRule type="expression" priority="755" dxfId="1">
      <formula>S96&lt;O96</formula>
    </cfRule>
    <cfRule type="expression" priority="756" dxfId="0">
      <formula>S96&gt;O96</formula>
    </cfRule>
  </conditionalFormatting>
  <conditionalFormatting sqref="R97">
    <cfRule type="expression" priority="751" dxfId="1">
      <formula>S97&lt;O97</formula>
    </cfRule>
    <cfRule type="expression" priority="752" dxfId="0">
      <formula>S97&gt;O97</formula>
    </cfRule>
  </conditionalFormatting>
  <conditionalFormatting sqref="R80">
    <cfRule type="expression" priority="467" dxfId="1">
      <formula>S80&lt;O80</formula>
    </cfRule>
    <cfRule type="expression" priority="468" dxfId="0">
      <formula>S80&gt;O80</formula>
    </cfRule>
  </conditionalFormatting>
  <conditionalFormatting sqref="R98">
    <cfRule type="expression" priority="461" dxfId="1">
      <formula>S98&lt;O98</formula>
    </cfRule>
    <cfRule type="expression" priority="462" dxfId="0">
      <formula>S98&gt;O98</formula>
    </cfRule>
  </conditionalFormatting>
  <conditionalFormatting sqref="J18">
    <cfRule type="expression" priority="457" dxfId="1">
      <formula>K18&lt;G18</formula>
    </cfRule>
    <cfRule type="expression" priority="458" dxfId="0">
      <formula>K18&gt;G18</formula>
    </cfRule>
  </conditionalFormatting>
  <conditionalFormatting sqref="N153">
    <cfRule type="expression" priority="421" dxfId="1">
      <formula>O153&lt;K153</formula>
    </cfRule>
    <cfRule type="expression" priority="422" dxfId="0">
      <formula>O153&gt;K153</formula>
    </cfRule>
  </conditionalFormatting>
  <conditionalFormatting sqref="N130">
    <cfRule type="expression" priority="455" dxfId="1">
      <formula>O130&lt;K130</formula>
    </cfRule>
    <cfRule type="expression" priority="456" dxfId="0">
      <formula>O130&gt;K130</formula>
    </cfRule>
  </conditionalFormatting>
  <conditionalFormatting sqref="N132">
    <cfRule type="expression" priority="453" dxfId="1">
      <formula>O132&lt;K132</formula>
    </cfRule>
    <cfRule type="expression" priority="454" dxfId="0">
      <formula>O132&gt;K132</formula>
    </cfRule>
  </conditionalFormatting>
  <conditionalFormatting sqref="N131">
    <cfRule type="expression" priority="451" dxfId="1">
      <formula>O131&lt;K131</formula>
    </cfRule>
    <cfRule type="expression" priority="452" dxfId="0">
      <formula>O131&gt;K131</formula>
    </cfRule>
  </conditionalFormatting>
  <conditionalFormatting sqref="N134">
    <cfRule type="expression" priority="449" dxfId="1">
      <formula>O134&lt;K134</formula>
    </cfRule>
    <cfRule type="expression" priority="450" dxfId="0">
      <formula>O134&gt;K134</formula>
    </cfRule>
  </conditionalFormatting>
  <conditionalFormatting sqref="N136">
    <cfRule type="expression" priority="447" dxfId="1">
      <formula>O136&lt;K136</formula>
    </cfRule>
    <cfRule type="expression" priority="448" dxfId="0">
      <formula>O136&gt;K136</formula>
    </cfRule>
  </conditionalFormatting>
  <conditionalFormatting sqref="N135">
    <cfRule type="expression" priority="445" dxfId="1">
      <formula>O135&lt;K135</formula>
    </cfRule>
    <cfRule type="expression" priority="446" dxfId="0">
      <formula>O135&gt;K135</formula>
    </cfRule>
  </conditionalFormatting>
  <conditionalFormatting sqref="N139">
    <cfRule type="expression" priority="443" dxfId="1">
      <formula>O139&lt;K139</formula>
    </cfRule>
    <cfRule type="expression" priority="444" dxfId="0">
      <formula>O139&gt;K139</formula>
    </cfRule>
  </conditionalFormatting>
  <conditionalFormatting sqref="N141">
    <cfRule type="expression" priority="441" dxfId="1">
      <formula>O141&lt;K141</formula>
    </cfRule>
    <cfRule type="expression" priority="442" dxfId="0">
      <formula>O141&gt;K141</formula>
    </cfRule>
  </conditionalFormatting>
  <conditionalFormatting sqref="N140">
    <cfRule type="expression" priority="439" dxfId="1">
      <formula>O140&lt;K140</formula>
    </cfRule>
    <cfRule type="expression" priority="440" dxfId="0">
      <formula>O140&gt;K140</formula>
    </cfRule>
  </conditionalFormatting>
  <conditionalFormatting sqref="N143">
    <cfRule type="expression" priority="437" dxfId="1">
      <formula>O143&lt;K143</formula>
    </cfRule>
    <cfRule type="expression" priority="438" dxfId="0">
      <formula>O143&gt;K143</formula>
    </cfRule>
  </conditionalFormatting>
  <conditionalFormatting sqref="N145">
    <cfRule type="expression" priority="435" dxfId="1">
      <formula>O145&lt;K145</formula>
    </cfRule>
    <cfRule type="expression" priority="436" dxfId="0">
      <formula>O145&gt;K145</formula>
    </cfRule>
  </conditionalFormatting>
  <conditionalFormatting sqref="N144">
    <cfRule type="expression" priority="433" dxfId="1">
      <formula>O144&lt;K144</formula>
    </cfRule>
    <cfRule type="expression" priority="434" dxfId="0">
      <formula>O144&gt;K144</formula>
    </cfRule>
  </conditionalFormatting>
  <conditionalFormatting sqref="N148">
    <cfRule type="expression" priority="431" dxfId="1">
      <formula>O148&lt;K148</formula>
    </cfRule>
    <cfRule type="expression" priority="432" dxfId="0">
      <formula>O148&gt;K148</formula>
    </cfRule>
  </conditionalFormatting>
  <conditionalFormatting sqref="N150">
    <cfRule type="expression" priority="429" dxfId="1">
      <formula>O150&lt;K150</formula>
    </cfRule>
    <cfRule type="expression" priority="430" dxfId="0">
      <formula>O150&gt;K150</formula>
    </cfRule>
  </conditionalFormatting>
  <conditionalFormatting sqref="N149">
    <cfRule type="expression" priority="427" dxfId="1">
      <formula>O149&lt;K149</formula>
    </cfRule>
    <cfRule type="expression" priority="428" dxfId="0">
      <formula>O149&gt;K149</formula>
    </cfRule>
  </conditionalFormatting>
  <conditionalFormatting sqref="N152">
    <cfRule type="expression" priority="425" dxfId="1">
      <formula>O152&lt;K152</formula>
    </cfRule>
    <cfRule type="expression" priority="426" dxfId="0">
      <formula>O152&gt;K152</formula>
    </cfRule>
  </conditionalFormatting>
  <conditionalFormatting sqref="N154">
    <cfRule type="expression" priority="423" dxfId="1">
      <formula>O154&lt;K154</formula>
    </cfRule>
    <cfRule type="expression" priority="424" dxfId="0">
      <formula>O154&gt;K154</formula>
    </cfRule>
  </conditionalFormatting>
  <conditionalFormatting sqref="R153">
    <cfRule type="expression" priority="385" dxfId="1">
      <formula>S153&lt;O153</formula>
    </cfRule>
    <cfRule type="expression" priority="386" dxfId="0">
      <formula>S153&gt;O153</formula>
    </cfRule>
  </conditionalFormatting>
  <conditionalFormatting sqref="R130">
    <cfRule type="expression" priority="419" dxfId="1">
      <formula>S130&lt;O130</formula>
    </cfRule>
    <cfRule type="expression" priority="420" dxfId="0">
      <formula>S130&gt;O130</formula>
    </cfRule>
  </conditionalFormatting>
  <conditionalFormatting sqref="R132">
    <cfRule type="expression" priority="417" dxfId="1">
      <formula>S132&lt;O132</formula>
    </cfRule>
    <cfRule type="expression" priority="418" dxfId="0">
      <formula>S132&gt;O132</formula>
    </cfRule>
  </conditionalFormatting>
  <conditionalFormatting sqref="R131">
    <cfRule type="expression" priority="415" dxfId="1">
      <formula>S131&lt;O131</formula>
    </cfRule>
    <cfRule type="expression" priority="416" dxfId="0">
      <formula>S131&gt;O131</formula>
    </cfRule>
  </conditionalFormatting>
  <conditionalFormatting sqref="R134">
    <cfRule type="expression" priority="413" dxfId="1">
      <formula>S134&lt;O134</formula>
    </cfRule>
    <cfRule type="expression" priority="414" dxfId="0">
      <formula>S134&gt;O134</formula>
    </cfRule>
  </conditionalFormatting>
  <conditionalFormatting sqref="R136">
    <cfRule type="expression" priority="411" dxfId="1">
      <formula>S136&lt;O136</formula>
    </cfRule>
    <cfRule type="expression" priority="412" dxfId="0">
      <formula>S136&gt;O136</formula>
    </cfRule>
  </conditionalFormatting>
  <conditionalFormatting sqref="R135">
    <cfRule type="expression" priority="409" dxfId="1">
      <formula>S135&lt;O135</formula>
    </cfRule>
    <cfRule type="expression" priority="410" dxfId="0">
      <formula>S135&gt;O135</formula>
    </cfRule>
  </conditionalFormatting>
  <conditionalFormatting sqref="R139">
    <cfRule type="expression" priority="407" dxfId="1">
      <formula>S139&lt;O139</formula>
    </cfRule>
    <cfRule type="expression" priority="408" dxfId="0">
      <formula>S139&gt;O139</formula>
    </cfRule>
  </conditionalFormatting>
  <conditionalFormatting sqref="R141">
    <cfRule type="expression" priority="405" dxfId="1">
      <formula>S141&lt;O141</formula>
    </cfRule>
    <cfRule type="expression" priority="406" dxfId="0">
      <formula>S141&gt;O141</formula>
    </cfRule>
  </conditionalFormatting>
  <conditionalFormatting sqref="R140">
    <cfRule type="expression" priority="403" dxfId="1">
      <formula>S140&lt;O140</formula>
    </cfRule>
    <cfRule type="expression" priority="404" dxfId="0">
      <formula>S140&gt;O140</formula>
    </cfRule>
  </conditionalFormatting>
  <conditionalFormatting sqref="R143">
    <cfRule type="expression" priority="401" dxfId="1">
      <formula>S143&lt;O143</formula>
    </cfRule>
    <cfRule type="expression" priority="402" dxfId="0">
      <formula>S143&gt;O143</formula>
    </cfRule>
  </conditionalFormatting>
  <conditionalFormatting sqref="R145">
    <cfRule type="expression" priority="399" dxfId="1">
      <formula>S145&lt;O145</formula>
    </cfRule>
    <cfRule type="expression" priority="400" dxfId="0">
      <formula>S145&gt;O145</formula>
    </cfRule>
  </conditionalFormatting>
  <conditionalFormatting sqref="R144">
    <cfRule type="expression" priority="397" dxfId="1">
      <formula>S144&lt;O144</formula>
    </cfRule>
    <cfRule type="expression" priority="398" dxfId="0">
      <formula>S144&gt;O144</formula>
    </cfRule>
  </conditionalFormatting>
  <conditionalFormatting sqref="R148">
    <cfRule type="expression" priority="395" dxfId="1">
      <formula>S148&lt;O148</formula>
    </cfRule>
    <cfRule type="expression" priority="396" dxfId="0">
      <formula>S148&gt;O148</formula>
    </cfRule>
  </conditionalFormatting>
  <conditionalFormatting sqref="R150">
    <cfRule type="expression" priority="393" dxfId="1">
      <formula>S150&lt;O150</formula>
    </cfRule>
    <cfRule type="expression" priority="394" dxfId="0">
      <formula>S150&gt;O150</formula>
    </cfRule>
  </conditionalFormatting>
  <conditionalFormatting sqref="R149">
    <cfRule type="expression" priority="391" dxfId="1">
      <formula>S149&lt;O149</formula>
    </cfRule>
    <cfRule type="expression" priority="392" dxfId="0">
      <formula>S149&gt;O149</formula>
    </cfRule>
  </conditionalFormatting>
  <conditionalFormatting sqref="R152">
    <cfRule type="expression" priority="389" dxfId="1">
      <formula>S152&lt;O152</formula>
    </cfRule>
    <cfRule type="expression" priority="390" dxfId="0">
      <formula>S152&gt;O152</formula>
    </cfRule>
  </conditionalFormatting>
  <conditionalFormatting sqref="R154">
    <cfRule type="expression" priority="387" dxfId="1">
      <formula>S154&lt;O154</formula>
    </cfRule>
    <cfRule type="expression" priority="388" dxfId="0">
      <formula>S154&gt;O154</formula>
    </cfRule>
  </conditionalFormatting>
  <conditionalFormatting sqref="V153">
    <cfRule type="expression" priority="349" dxfId="1">
      <formula>W153&lt;S153</formula>
    </cfRule>
    <cfRule type="expression" priority="350" dxfId="0">
      <formula>W153&gt;S153</formula>
    </cfRule>
  </conditionalFormatting>
  <conditionalFormatting sqref="V130">
    <cfRule type="expression" priority="383" dxfId="1">
      <formula>W130&lt;S130</formula>
    </cfRule>
    <cfRule type="expression" priority="384" dxfId="0">
      <formula>W130&gt;S130</formula>
    </cfRule>
  </conditionalFormatting>
  <conditionalFormatting sqref="V132">
    <cfRule type="expression" priority="381" dxfId="1">
      <formula>W132&lt;S132</formula>
    </cfRule>
    <cfRule type="expression" priority="382" dxfId="0">
      <formula>W132&gt;S132</formula>
    </cfRule>
  </conditionalFormatting>
  <conditionalFormatting sqref="V131">
    <cfRule type="expression" priority="379" dxfId="1">
      <formula>W131&lt;S131</formula>
    </cfRule>
    <cfRule type="expression" priority="380" dxfId="0">
      <formula>W131&gt;S131</formula>
    </cfRule>
  </conditionalFormatting>
  <conditionalFormatting sqref="V134">
    <cfRule type="expression" priority="377" dxfId="1">
      <formula>W134&lt;S134</formula>
    </cfRule>
    <cfRule type="expression" priority="378" dxfId="0">
      <formula>W134&gt;S134</formula>
    </cfRule>
  </conditionalFormatting>
  <conditionalFormatting sqref="V136">
    <cfRule type="expression" priority="375" dxfId="1">
      <formula>W136&lt;S136</formula>
    </cfRule>
    <cfRule type="expression" priority="376" dxfId="0">
      <formula>W136&gt;S136</formula>
    </cfRule>
  </conditionalFormatting>
  <conditionalFormatting sqref="V135">
    <cfRule type="expression" priority="373" dxfId="1">
      <formula>W135&lt;S135</formula>
    </cfRule>
    <cfRule type="expression" priority="374" dxfId="0">
      <formula>W135&gt;S135</formula>
    </cfRule>
  </conditionalFormatting>
  <conditionalFormatting sqref="V139">
    <cfRule type="expression" priority="371" dxfId="1">
      <formula>W139&lt;S139</formula>
    </cfRule>
    <cfRule type="expression" priority="372" dxfId="0">
      <formula>W139&gt;S139</formula>
    </cfRule>
  </conditionalFormatting>
  <conditionalFormatting sqref="V141">
    <cfRule type="expression" priority="369" dxfId="1">
      <formula>W141&lt;S141</formula>
    </cfRule>
    <cfRule type="expression" priority="370" dxfId="0">
      <formula>W141&gt;S141</formula>
    </cfRule>
  </conditionalFormatting>
  <conditionalFormatting sqref="V140">
    <cfRule type="expression" priority="367" dxfId="1">
      <formula>W140&lt;S140</formula>
    </cfRule>
    <cfRule type="expression" priority="368" dxfId="0">
      <formula>W140&gt;S140</formula>
    </cfRule>
  </conditionalFormatting>
  <conditionalFormatting sqref="V143">
    <cfRule type="expression" priority="365" dxfId="1">
      <formula>W143&lt;S143</formula>
    </cfRule>
    <cfRule type="expression" priority="366" dxfId="0">
      <formula>W143&gt;S143</formula>
    </cfRule>
  </conditionalFormatting>
  <conditionalFormatting sqref="V145">
    <cfRule type="expression" priority="363" dxfId="1">
      <formula>W145&lt;S145</formula>
    </cfRule>
    <cfRule type="expression" priority="364" dxfId="0">
      <formula>W145&gt;S145</formula>
    </cfRule>
  </conditionalFormatting>
  <conditionalFormatting sqref="V144">
    <cfRule type="expression" priority="361" dxfId="1">
      <formula>W144&lt;S144</formula>
    </cfRule>
    <cfRule type="expression" priority="362" dxfId="0">
      <formula>W144&gt;S144</formula>
    </cfRule>
  </conditionalFormatting>
  <conditionalFormatting sqref="V148">
    <cfRule type="expression" priority="359" dxfId="1">
      <formula>W148&lt;S148</formula>
    </cfRule>
    <cfRule type="expression" priority="360" dxfId="0">
      <formula>W148&gt;S148</formula>
    </cfRule>
  </conditionalFormatting>
  <conditionalFormatting sqref="V150">
    <cfRule type="expression" priority="357" dxfId="1">
      <formula>W150&lt;S150</formula>
    </cfRule>
    <cfRule type="expression" priority="358" dxfId="0">
      <formula>W150&gt;S150</formula>
    </cfRule>
  </conditionalFormatting>
  <conditionalFormatting sqref="V149">
    <cfRule type="expression" priority="355" dxfId="1">
      <formula>W149&lt;S149</formula>
    </cfRule>
    <cfRule type="expression" priority="356" dxfId="0">
      <formula>W149&gt;S149</formula>
    </cfRule>
  </conditionalFormatting>
  <conditionalFormatting sqref="V152">
    <cfRule type="expression" priority="353" dxfId="1">
      <formula>W152&lt;S152</formula>
    </cfRule>
    <cfRule type="expression" priority="354" dxfId="0">
      <formula>W152&gt;S152</formula>
    </cfRule>
  </conditionalFormatting>
  <conditionalFormatting sqref="V154">
    <cfRule type="expression" priority="351" dxfId="1">
      <formula>W154&lt;S154</formula>
    </cfRule>
    <cfRule type="expression" priority="352" dxfId="0">
      <formula>W154&gt;S154</formula>
    </cfRule>
  </conditionalFormatting>
  <conditionalFormatting sqref="N102">
    <cfRule type="expression" priority="347" dxfId="1">
      <formula>O102&lt;K102</formula>
    </cfRule>
    <cfRule type="expression" priority="348" dxfId="0">
      <formula>O102&gt;K102</formula>
    </cfRule>
  </conditionalFormatting>
  <conditionalFormatting sqref="N104">
    <cfRule type="expression" priority="345" dxfId="1">
      <formula>O104&lt;K104</formula>
    </cfRule>
    <cfRule type="expression" priority="346" dxfId="0">
      <formula>O104&gt;K104</formula>
    </cfRule>
  </conditionalFormatting>
  <conditionalFormatting sqref="N103">
    <cfRule type="expression" priority="343" dxfId="1">
      <formula>O103&lt;K103</formula>
    </cfRule>
    <cfRule type="expression" priority="344" dxfId="0">
      <formula>O103&gt;K103</formula>
    </cfRule>
  </conditionalFormatting>
  <conditionalFormatting sqref="N106">
    <cfRule type="expression" priority="341" dxfId="1">
      <formula>O106&lt;K106</formula>
    </cfRule>
    <cfRule type="expression" priority="342" dxfId="0">
      <formula>O106&gt;K106</formula>
    </cfRule>
  </conditionalFormatting>
  <conditionalFormatting sqref="N108">
    <cfRule type="expression" priority="339" dxfId="1">
      <formula>O108&lt;K108</formula>
    </cfRule>
    <cfRule type="expression" priority="340" dxfId="0">
      <formula>O108&gt;K108</formula>
    </cfRule>
  </conditionalFormatting>
  <conditionalFormatting sqref="N107">
    <cfRule type="expression" priority="337" dxfId="1">
      <formula>O107&lt;K107</formula>
    </cfRule>
    <cfRule type="expression" priority="338" dxfId="0">
      <formula>O107&gt;K107</formula>
    </cfRule>
  </conditionalFormatting>
  <conditionalFormatting sqref="N111">
    <cfRule type="expression" priority="335" dxfId="1">
      <formula>O111&lt;K111</formula>
    </cfRule>
    <cfRule type="expression" priority="336" dxfId="0">
      <formula>O111&gt;K111</formula>
    </cfRule>
  </conditionalFormatting>
  <conditionalFormatting sqref="N113">
    <cfRule type="expression" priority="333" dxfId="1">
      <formula>O113&lt;K113</formula>
    </cfRule>
    <cfRule type="expression" priority="334" dxfId="0">
      <formula>O113&gt;K113</formula>
    </cfRule>
  </conditionalFormatting>
  <conditionalFormatting sqref="N112">
    <cfRule type="expression" priority="331" dxfId="1">
      <formula>O112&lt;K112</formula>
    </cfRule>
    <cfRule type="expression" priority="332" dxfId="0">
      <formula>O112&gt;K112</formula>
    </cfRule>
  </conditionalFormatting>
  <conditionalFormatting sqref="N115">
    <cfRule type="expression" priority="329" dxfId="1">
      <formula>O115&lt;K115</formula>
    </cfRule>
    <cfRule type="expression" priority="330" dxfId="0">
      <formula>O115&gt;K115</formula>
    </cfRule>
  </conditionalFormatting>
  <conditionalFormatting sqref="N117">
    <cfRule type="expression" priority="327" dxfId="1">
      <formula>O117&lt;K117</formula>
    </cfRule>
    <cfRule type="expression" priority="328" dxfId="0">
      <formula>O117&gt;K117</formula>
    </cfRule>
  </conditionalFormatting>
  <conditionalFormatting sqref="N116">
    <cfRule type="expression" priority="325" dxfId="1">
      <formula>O116&lt;K116</formula>
    </cfRule>
    <cfRule type="expression" priority="326" dxfId="0">
      <formula>O116&gt;K116</formula>
    </cfRule>
  </conditionalFormatting>
  <conditionalFormatting sqref="N120">
    <cfRule type="expression" priority="323" dxfId="1">
      <formula>O120&lt;K120</formula>
    </cfRule>
    <cfRule type="expression" priority="324" dxfId="0">
      <formula>O120&gt;K120</formula>
    </cfRule>
  </conditionalFormatting>
  <conditionalFormatting sqref="N122">
    <cfRule type="expression" priority="321" dxfId="1">
      <formula>O122&lt;K122</formula>
    </cfRule>
    <cfRule type="expression" priority="322" dxfId="0">
      <formula>O122&gt;K122</formula>
    </cfRule>
  </conditionalFormatting>
  <conditionalFormatting sqref="N121">
    <cfRule type="expression" priority="319" dxfId="1">
      <formula>O121&lt;K121</formula>
    </cfRule>
    <cfRule type="expression" priority="320" dxfId="0">
      <formula>O121&gt;K121</formula>
    </cfRule>
  </conditionalFormatting>
  <conditionalFormatting sqref="N124">
    <cfRule type="expression" priority="317" dxfId="1">
      <formula>O124&lt;K124</formula>
    </cfRule>
    <cfRule type="expression" priority="318" dxfId="0">
      <formula>O124&gt;K124</formula>
    </cfRule>
  </conditionalFormatting>
  <conditionalFormatting sqref="N126">
    <cfRule type="expression" priority="315" dxfId="1">
      <formula>O126&lt;K126</formula>
    </cfRule>
    <cfRule type="expression" priority="316" dxfId="0">
      <formula>O126&gt;K126</formula>
    </cfRule>
  </conditionalFormatting>
  <conditionalFormatting sqref="N125">
    <cfRule type="expression" priority="313" dxfId="1">
      <formula>O125&lt;K125</formula>
    </cfRule>
    <cfRule type="expression" priority="314" dxfId="0">
      <formula>O125&gt;K125</formula>
    </cfRule>
  </conditionalFormatting>
  <conditionalFormatting sqref="R102">
    <cfRule type="expression" priority="311" dxfId="1">
      <formula>S102&lt;O102</formula>
    </cfRule>
    <cfRule type="expression" priority="312" dxfId="0">
      <formula>S102&gt;O102</formula>
    </cfRule>
  </conditionalFormatting>
  <conditionalFormatting sqref="R104">
    <cfRule type="expression" priority="309" dxfId="1">
      <formula>S104&lt;O104</formula>
    </cfRule>
    <cfRule type="expression" priority="310" dxfId="0">
      <formula>S104&gt;O104</formula>
    </cfRule>
  </conditionalFormatting>
  <conditionalFormatting sqref="R103">
    <cfRule type="expression" priority="307" dxfId="1">
      <formula>S103&lt;O103</formula>
    </cfRule>
    <cfRule type="expression" priority="308" dxfId="0">
      <formula>S103&gt;O103</formula>
    </cfRule>
  </conditionalFormatting>
  <conditionalFormatting sqref="R106">
    <cfRule type="expression" priority="305" dxfId="1">
      <formula>S106&lt;O106</formula>
    </cfRule>
    <cfRule type="expression" priority="306" dxfId="0">
      <formula>S106&gt;O106</formula>
    </cfRule>
  </conditionalFormatting>
  <conditionalFormatting sqref="R108">
    <cfRule type="expression" priority="303" dxfId="1">
      <formula>S108&lt;O108</formula>
    </cfRule>
    <cfRule type="expression" priority="304" dxfId="0">
      <formula>S108&gt;O108</formula>
    </cfRule>
  </conditionalFormatting>
  <conditionalFormatting sqref="R107">
    <cfRule type="expression" priority="301" dxfId="1">
      <formula>S107&lt;O107</formula>
    </cfRule>
    <cfRule type="expression" priority="302" dxfId="0">
      <formula>S107&gt;O107</formula>
    </cfRule>
  </conditionalFormatting>
  <conditionalFormatting sqref="R111">
    <cfRule type="expression" priority="299" dxfId="1">
      <formula>S111&lt;O111</formula>
    </cfRule>
    <cfRule type="expression" priority="300" dxfId="0">
      <formula>S111&gt;O111</formula>
    </cfRule>
  </conditionalFormatting>
  <conditionalFormatting sqref="R113">
    <cfRule type="expression" priority="297" dxfId="1">
      <formula>S113&lt;O113</formula>
    </cfRule>
    <cfRule type="expression" priority="298" dxfId="0">
      <formula>S113&gt;O113</formula>
    </cfRule>
  </conditionalFormatting>
  <conditionalFormatting sqref="R112">
    <cfRule type="expression" priority="295" dxfId="1">
      <formula>S112&lt;O112</formula>
    </cfRule>
    <cfRule type="expression" priority="296" dxfId="0">
      <formula>S112&gt;O112</formula>
    </cfRule>
  </conditionalFormatting>
  <conditionalFormatting sqref="R115">
    <cfRule type="expression" priority="293" dxfId="1">
      <formula>S115&lt;O115</formula>
    </cfRule>
    <cfRule type="expression" priority="294" dxfId="0">
      <formula>S115&gt;O115</formula>
    </cfRule>
  </conditionalFormatting>
  <conditionalFormatting sqref="R117">
    <cfRule type="expression" priority="291" dxfId="1">
      <formula>S117&lt;O117</formula>
    </cfRule>
    <cfRule type="expression" priority="292" dxfId="0">
      <formula>S117&gt;O117</formula>
    </cfRule>
  </conditionalFormatting>
  <conditionalFormatting sqref="R116">
    <cfRule type="expression" priority="289" dxfId="1">
      <formula>S116&lt;O116</formula>
    </cfRule>
    <cfRule type="expression" priority="290" dxfId="0">
      <formula>S116&gt;O116</formula>
    </cfRule>
  </conditionalFormatting>
  <conditionalFormatting sqref="R120">
    <cfRule type="expression" priority="287" dxfId="1">
      <formula>S120&lt;O120</formula>
    </cfRule>
    <cfRule type="expression" priority="288" dxfId="0">
      <formula>S120&gt;O120</formula>
    </cfRule>
  </conditionalFormatting>
  <conditionalFormatting sqref="R122">
    <cfRule type="expression" priority="285" dxfId="1">
      <formula>S122&lt;O122</formula>
    </cfRule>
    <cfRule type="expression" priority="286" dxfId="0">
      <formula>S122&gt;O122</formula>
    </cfRule>
  </conditionalFormatting>
  <conditionalFormatting sqref="R121">
    <cfRule type="expression" priority="283" dxfId="1">
      <formula>S121&lt;O121</formula>
    </cfRule>
    <cfRule type="expression" priority="284" dxfId="0">
      <formula>S121&gt;O121</formula>
    </cfRule>
  </conditionalFormatting>
  <conditionalFormatting sqref="R124">
    <cfRule type="expression" priority="281" dxfId="1">
      <formula>S124&lt;O124</formula>
    </cfRule>
    <cfRule type="expression" priority="282" dxfId="0">
      <formula>S124&gt;O124</formula>
    </cfRule>
  </conditionalFormatting>
  <conditionalFormatting sqref="R126">
    <cfRule type="expression" priority="279" dxfId="1">
      <formula>S126&lt;O126</formula>
    </cfRule>
    <cfRule type="expression" priority="280" dxfId="0">
      <formula>S126&gt;O126</formula>
    </cfRule>
  </conditionalFormatting>
  <conditionalFormatting sqref="R125">
    <cfRule type="expression" priority="277" dxfId="1">
      <formula>S125&lt;O125</formula>
    </cfRule>
    <cfRule type="expression" priority="278" dxfId="0">
      <formula>S125&gt;O125</formula>
    </cfRule>
  </conditionalFormatting>
  <conditionalFormatting sqref="V102">
    <cfRule type="expression" priority="275" dxfId="1">
      <formula>W102&lt;S102</formula>
    </cfRule>
    <cfRule type="expression" priority="276" dxfId="0">
      <formula>W102&gt;S102</formula>
    </cfRule>
  </conditionalFormatting>
  <conditionalFormatting sqref="V104">
    <cfRule type="expression" priority="273" dxfId="1">
      <formula>W104&lt;S104</formula>
    </cfRule>
    <cfRule type="expression" priority="274" dxfId="0">
      <formula>W104&gt;S104</formula>
    </cfRule>
  </conditionalFormatting>
  <conditionalFormatting sqref="V103">
    <cfRule type="expression" priority="271" dxfId="1">
      <formula>W103&lt;S103</formula>
    </cfRule>
    <cfRule type="expression" priority="272" dxfId="0">
      <formula>W103&gt;S103</formula>
    </cfRule>
  </conditionalFormatting>
  <conditionalFormatting sqref="V106">
    <cfRule type="expression" priority="269" dxfId="1">
      <formula>W106&lt;S106</formula>
    </cfRule>
    <cfRule type="expression" priority="270" dxfId="0">
      <formula>W106&gt;S106</formula>
    </cfRule>
  </conditionalFormatting>
  <conditionalFormatting sqref="V108">
    <cfRule type="expression" priority="267" dxfId="1">
      <formula>W108&lt;S108</formula>
    </cfRule>
    <cfRule type="expression" priority="268" dxfId="0">
      <formula>W108&gt;S108</formula>
    </cfRule>
  </conditionalFormatting>
  <conditionalFormatting sqref="V107">
    <cfRule type="expression" priority="265" dxfId="1">
      <formula>W107&lt;S107</formula>
    </cfRule>
    <cfRule type="expression" priority="266" dxfId="0">
      <formula>W107&gt;S107</formula>
    </cfRule>
  </conditionalFormatting>
  <conditionalFormatting sqref="V111">
    <cfRule type="expression" priority="263" dxfId="1">
      <formula>W111&lt;S111</formula>
    </cfRule>
    <cfRule type="expression" priority="264" dxfId="0">
      <formula>W111&gt;S111</formula>
    </cfRule>
  </conditionalFormatting>
  <conditionalFormatting sqref="V113">
    <cfRule type="expression" priority="261" dxfId="1">
      <formula>W113&lt;S113</formula>
    </cfRule>
    <cfRule type="expression" priority="262" dxfId="0">
      <formula>W113&gt;S113</formula>
    </cfRule>
  </conditionalFormatting>
  <conditionalFormatting sqref="V112">
    <cfRule type="expression" priority="259" dxfId="1">
      <formula>W112&lt;S112</formula>
    </cfRule>
    <cfRule type="expression" priority="260" dxfId="0">
      <formula>W112&gt;S112</formula>
    </cfRule>
  </conditionalFormatting>
  <conditionalFormatting sqref="V115">
    <cfRule type="expression" priority="257" dxfId="1">
      <formula>W115&lt;S115</formula>
    </cfRule>
    <cfRule type="expression" priority="258" dxfId="0">
      <formula>W115&gt;S115</formula>
    </cfRule>
  </conditionalFormatting>
  <conditionalFormatting sqref="V117">
    <cfRule type="expression" priority="255" dxfId="1">
      <formula>W117&lt;S117</formula>
    </cfRule>
    <cfRule type="expression" priority="256" dxfId="0">
      <formula>W117&gt;S117</formula>
    </cfRule>
  </conditionalFormatting>
  <conditionalFormatting sqref="V116">
    <cfRule type="expression" priority="253" dxfId="1">
      <formula>W116&lt;S116</formula>
    </cfRule>
    <cfRule type="expression" priority="254" dxfId="0">
      <formula>W116&gt;S116</formula>
    </cfRule>
  </conditionalFormatting>
  <conditionalFormatting sqref="V120">
    <cfRule type="expression" priority="251" dxfId="1">
      <formula>W120&lt;S120</formula>
    </cfRule>
    <cfRule type="expression" priority="252" dxfId="0">
      <formula>W120&gt;S120</formula>
    </cfRule>
  </conditionalFormatting>
  <conditionalFormatting sqref="V122">
    <cfRule type="expression" priority="249" dxfId="1">
      <formula>W122&lt;S122</formula>
    </cfRule>
    <cfRule type="expression" priority="250" dxfId="0">
      <formula>W122&gt;S122</formula>
    </cfRule>
  </conditionalFormatting>
  <conditionalFormatting sqref="V121">
    <cfRule type="expression" priority="247" dxfId="1">
      <formula>W121&lt;S121</formula>
    </cfRule>
    <cfRule type="expression" priority="248" dxfId="0">
      <formula>W121&gt;S121</formula>
    </cfRule>
  </conditionalFormatting>
  <conditionalFormatting sqref="V124">
    <cfRule type="expression" priority="245" dxfId="1">
      <formula>W124&lt;S124</formula>
    </cfRule>
    <cfRule type="expression" priority="246" dxfId="0">
      <formula>W124&gt;S124</formula>
    </cfRule>
  </conditionalFormatting>
  <conditionalFormatting sqref="V126">
    <cfRule type="expression" priority="243" dxfId="1">
      <formula>W126&lt;S126</formula>
    </cfRule>
    <cfRule type="expression" priority="244" dxfId="0">
      <formula>W126&gt;S126</formula>
    </cfRule>
  </conditionalFormatting>
  <conditionalFormatting sqref="V125">
    <cfRule type="expression" priority="241" dxfId="1">
      <formula>W125&lt;S125</formula>
    </cfRule>
    <cfRule type="expression" priority="242" dxfId="0">
      <formula>W125&gt;S125</formula>
    </cfRule>
  </conditionalFormatting>
  <conditionalFormatting sqref="V74">
    <cfRule type="expression" priority="239" dxfId="1">
      <formula>W74&lt;S74</formula>
    </cfRule>
    <cfRule type="expression" priority="240" dxfId="0">
      <formula>W74&gt;S74</formula>
    </cfRule>
  </conditionalFormatting>
  <conditionalFormatting sqref="V76">
    <cfRule type="expression" priority="237" dxfId="1">
      <formula>W76&lt;S76</formula>
    </cfRule>
    <cfRule type="expression" priority="238" dxfId="0">
      <formula>W76&gt;S76</formula>
    </cfRule>
  </conditionalFormatting>
  <conditionalFormatting sqref="V75">
    <cfRule type="expression" priority="235" dxfId="1">
      <formula>W75&lt;S75</formula>
    </cfRule>
    <cfRule type="expression" priority="236" dxfId="0">
      <formula>W75&gt;S75</formula>
    </cfRule>
  </conditionalFormatting>
  <conditionalFormatting sqref="V78">
    <cfRule type="expression" priority="233" dxfId="1">
      <formula>W78&lt;S78</formula>
    </cfRule>
    <cfRule type="expression" priority="234" dxfId="0">
      <formula>W78&gt;S78</formula>
    </cfRule>
  </conditionalFormatting>
  <conditionalFormatting sqref="V79">
    <cfRule type="expression" priority="231" dxfId="1">
      <formula>W79&lt;S79</formula>
    </cfRule>
    <cfRule type="expression" priority="232" dxfId="0">
      <formula>W79&gt;S79</formula>
    </cfRule>
  </conditionalFormatting>
  <conditionalFormatting sqref="V83">
    <cfRule type="expression" priority="229" dxfId="1">
      <formula>W83&lt;S83</formula>
    </cfRule>
    <cfRule type="expression" priority="230" dxfId="0">
      <formula>W83&gt;S83</formula>
    </cfRule>
  </conditionalFormatting>
  <conditionalFormatting sqref="V85">
    <cfRule type="expression" priority="227" dxfId="1">
      <formula>W85&lt;S85</formula>
    </cfRule>
    <cfRule type="expression" priority="228" dxfId="0">
      <formula>W85&gt;S85</formula>
    </cfRule>
  </conditionalFormatting>
  <conditionalFormatting sqref="V84">
    <cfRule type="expression" priority="225" dxfId="1">
      <formula>W84&lt;S84</formula>
    </cfRule>
    <cfRule type="expression" priority="226" dxfId="0">
      <formula>W84&gt;S84</formula>
    </cfRule>
  </conditionalFormatting>
  <conditionalFormatting sqref="V87">
    <cfRule type="expression" priority="223" dxfId="1">
      <formula>W87&lt;S87</formula>
    </cfRule>
    <cfRule type="expression" priority="224" dxfId="0">
      <formula>W87&gt;S87</formula>
    </cfRule>
  </conditionalFormatting>
  <conditionalFormatting sqref="V89">
    <cfRule type="expression" priority="221" dxfId="1">
      <formula>W89&lt;S89</formula>
    </cfRule>
    <cfRule type="expression" priority="222" dxfId="0">
      <formula>W89&gt;S89</formula>
    </cfRule>
  </conditionalFormatting>
  <conditionalFormatting sqref="V88">
    <cfRule type="expression" priority="219" dxfId="1">
      <formula>W88&lt;S88</formula>
    </cfRule>
    <cfRule type="expression" priority="220" dxfId="0">
      <formula>W88&gt;S88</formula>
    </cfRule>
  </conditionalFormatting>
  <conditionalFormatting sqref="V92">
    <cfRule type="expression" priority="217" dxfId="1">
      <formula>W92&lt;S92</formula>
    </cfRule>
    <cfRule type="expression" priority="218" dxfId="0">
      <formula>W92&gt;S92</formula>
    </cfRule>
  </conditionalFormatting>
  <conditionalFormatting sqref="V94">
    <cfRule type="expression" priority="215" dxfId="1">
      <formula>W94&lt;S94</formula>
    </cfRule>
    <cfRule type="expression" priority="216" dxfId="0">
      <formula>W94&gt;S94</formula>
    </cfRule>
  </conditionalFormatting>
  <conditionalFormatting sqref="V93">
    <cfRule type="expression" priority="213" dxfId="1">
      <formula>W93&lt;S93</formula>
    </cfRule>
    <cfRule type="expression" priority="214" dxfId="0">
      <formula>W93&gt;S93</formula>
    </cfRule>
  </conditionalFormatting>
  <conditionalFormatting sqref="V96">
    <cfRule type="expression" priority="211" dxfId="1">
      <formula>W96&lt;S96</formula>
    </cfRule>
    <cfRule type="expression" priority="212" dxfId="0">
      <formula>W96&gt;S96</formula>
    </cfRule>
  </conditionalFormatting>
  <conditionalFormatting sqref="V97">
    <cfRule type="expression" priority="209" dxfId="1">
      <formula>W97&lt;S97</formula>
    </cfRule>
    <cfRule type="expression" priority="210" dxfId="0">
      <formula>W97&gt;S97</formula>
    </cfRule>
  </conditionalFormatting>
  <conditionalFormatting sqref="V80">
    <cfRule type="expression" priority="207" dxfId="1">
      <formula>W80&lt;S80</formula>
    </cfRule>
    <cfRule type="expression" priority="208" dxfId="0">
      <formula>W80&gt;S80</formula>
    </cfRule>
  </conditionalFormatting>
  <conditionalFormatting sqref="V98">
    <cfRule type="expression" priority="205" dxfId="1">
      <formula>W98&lt;S98</formula>
    </cfRule>
    <cfRule type="expression" priority="206" dxfId="0">
      <formula>W98&gt;S98</formula>
    </cfRule>
  </conditionalFormatting>
  <conditionalFormatting sqref="N46">
    <cfRule type="expression" priority="203" dxfId="1">
      <formula>O46&lt;K46</formula>
    </cfRule>
    <cfRule type="expression" priority="204" dxfId="0">
      <formula>O46&gt;K46</formula>
    </cfRule>
  </conditionalFormatting>
  <conditionalFormatting sqref="N48">
    <cfRule type="expression" priority="201" dxfId="1">
      <formula>O48&lt;K48</formula>
    </cfRule>
    <cfRule type="expression" priority="202" dxfId="0">
      <formula>O48&gt;K48</formula>
    </cfRule>
  </conditionalFormatting>
  <conditionalFormatting sqref="N47">
    <cfRule type="expression" priority="199" dxfId="1">
      <formula>O47&lt;K47</formula>
    </cfRule>
    <cfRule type="expression" priority="200" dxfId="0">
      <formula>O47&gt;K47</formula>
    </cfRule>
  </conditionalFormatting>
  <conditionalFormatting sqref="N50">
    <cfRule type="expression" priority="197" dxfId="1">
      <formula>O50&lt;K50</formula>
    </cfRule>
    <cfRule type="expression" priority="198" dxfId="0">
      <formula>O50&gt;K50</formula>
    </cfRule>
  </conditionalFormatting>
  <conditionalFormatting sqref="N52">
    <cfRule type="expression" priority="195" dxfId="1">
      <formula>O52&lt;K52</formula>
    </cfRule>
    <cfRule type="expression" priority="196" dxfId="0">
      <formula>O52&gt;K52</formula>
    </cfRule>
  </conditionalFormatting>
  <conditionalFormatting sqref="N51">
    <cfRule type="expression" priority="193" dxfId="1">
      <formula>O51&lt;K51</formula>
    </cfRule>
    <cfRule type="expression" priority="194" dxfId="0">
      <formula>O51&gt;K51</formula>
    </cfRule>
  </conditionalFormatting>
  <conditionalFormatting sqref="N55:N56">
    <cfRule type="expression" priority="191" dxfId="1">
      <formula>O55&lt;K55</formula>
    </cfRule>
    <cfRule type="expression" priority="192" dxfId="0">
      <formula>O55&gt;K55</formula>
    </cfRule>
  </conditionalFormatting>
  <conditionalFormatting sqref="N57">
    <cfRule type="expression" priority="189" dxfId="1">
      <formula>O57&lt;K57</formula>
    </cfRule>
    <cfRule type="expression" priority="190" dxfId="0">
      <formula>O57&gt;K57</formula>
    </cfRule>
  </conditionalFormatting>
  <conditionalFormatting sqref="N59">
    <cfRule type="expression" priority="187" dxfId="1">
      <formula>O59&lt;K59</formula>
    </cfRule>
    <cfRule type="expression" priority="188" dxfId="0">
      <formula>O59&gt;K59</formula>
    </cfRule>
  </conditionalFormatting>
  <conditionalFormatting sqref="N61">
    <cfRule type="expression" priority="185" dxfId="1">
      <formula>O61&lt;K61</formula>
    </cfRule>
    <cfRule type="expression" priority="186" dxfId="0">
      <formula>O61&gt;K61</formula>
    </cfRule>
  </conditionalFormatting>
  <conditionalFormatting sqref="N60">
    <cfRule type="expression" priority="183" dxfId="1">
      <formula>O60&lt;K60</formula>
    </cfRule>
    <cfRule type="expression" priority="184" dxfId="0">
      <formula>O60&gt;K60</formula>
    </cfRule>
  </conditionalFormatting>
  <conditionalFormatting sqref="N64">
    <cfRule type="expression" priority="181" dxfId="1">
      <formula>O64&lt;K64</formula>
    </cfRule>
    <cfRule type="expression" priority="182" dxfId="0">
      <formula>O64&gt;K64</formula>
    </cfRule>
  </conditionalFormatting>
  <conditionalFormatting sqref="N66">
    <cfRule type="expression" priority="179" dxfId="1">
      <formula>O66&lt;K66</formula>
    </cfRule>
    <cfRule type="expression" priority="180" dxfId="0">
      <formula>O66&gt;K66</formula>
    </cfRule>
  </conditionalFormatting>
  <conditionalFormatting sqref="N65">
    <cfRule type="expression" priority="177" dxfId="1">
      <formula>O65&lt;K65</formula>
    </cfRule>
    <cfRule type="expression" priority="178" dxfId="0">
      <formula>O65&gt;K65</formula>
    </cfRule>
  </conditionalFormatting>
  <conditionalFormatting sqref="N68">
    <cfRule type="expression" priority="175" dxfId="1">
      <formula>O68&lt;K68</formula>
    </cfRule>
    <cfRule type="expression" priority="176" dxfId="0">
      <formula>O68&gt;K68</formula>
    </cfRule>
  </conditionalFormatting>
  <conditionalFormatting sqref="N70">
    <cfRule type="expression" priority="173" dxfId="1">
      <formula>O70&lt;K70</formula>
    </cfRule>
    <cfRule type="expression" priority="174" dxfId="0">
      <formula>O70&gt;K70</formula>
    </cfRule>
  </conditionalFormatting>
  <conditionalFormatting sqref="N69">
    <cfRule type="expression" priority="171" dxfId="1">
      <formula>O69&lt;K69</formula>
    </cfRule>
    <cfRule type="expression" priority="172" dxfId="0">
      <formula>O69&gt;K69</formula>
    </cfRule>
  </conditionalFormatting>
  <conditionalFormatting sqref="R46">
    <cfRule type="expression" priority="169" dxfId="1">
      <formula>S46&lt;O46</formula>
    </cfRule>
    <cfRule type="expression" priority="170" dxfId="0">
      <formula>S46&gt;O46</formula>
    </cfRule>
  </conditionalFormatting>
  <conditionalFormatting sqref="R48">
    <cfRule type="expression" priority="167" dxfId="1">
      <formula>S48&lt;O48</formula>
    </cfRule>
    <cfRule type="expression" priority="168" dxfId="0">
      <formula>S48&gt;O48</formula>
    </cfRule>
  </conditionalFormatting>
  <conditionalFormatting sqref="R47">
    <cfRule type="expression" priority="165" dxfId="1">
      <formula>S47&lt;O47</formula>
    </cfRule>
    <cfRule type="expression" priority="166" dxfId="0">
      <formula>S47&gt;O47</formula>
    </cfRule>
  </conditionalFormatting>
  <conditionalFormatting sqref="R50">
    <cfRule type="expression" priority="163" dxfId="1">
      <formula>S50&lt;O50</formula>
    </cfRule>
    <cfRule type="expression" priority="164" dxfId="0">
      <formula>S50&gt;O50</formula>
    </cfRule>
  </conditionalFormatting>
  <conditionalFormatting sqref="R52">
    <cfRule type="expression" priority="161" dxfId="1">
      <formula>S52&lt;O52</formula>
    </cfRule>
    <cfRule type="expression" priority="162" dxfId="0">
      <formula>S52&gt;O52</formula>
    </cfRule>
  </conditionalFormatting>
  <conditionalFormatting sqref="R51">
    <cfRule type="expression" priority="159" dxfId="1">
      <formula>S51&lt;O51</formula>
    </cfRule>
    <cfRule type="expression" priority="160" dxfId="0">
      <formula>S51&gt;O51</formula>
    </cfRule>
  </conditionalFormatting>
  <conditionalFormatting sqref="R55:R56">
    <cfRule type="expression" priority="157" dxfId="1">
      <formula>S55&lt;O55</formula>
    </cfRule>
    <cfRule type="expression" priority="158" dxfId="0">
      <formula>S55&gt;O55</formula>
    </cfRule>
  </conditionalFormatting>
  <conditionalFormatting sqref="R57">
    <cfRule type="expression" priority="155" dxfId="1">
      <formula>S57&lt;O57</formula>
    </cfRule>
    <cfRule type="expression" priority="156" dxfId="0">
      <formula>S57&gt;O57</formula>
    </cfRule>
  </conditionalFormatting>
  <conditionalFormatting sqref="R59">
    <cfRule type="expression" priority="153" dxfId="1">
      <formula>S59&lt;O59</formula>
    </cfRule>
    <cfRule type="expression" priority="154" dxfId="0">
      <formula>S59&gt;O59</formula>
    </cfRule>
  </conditionalFormatting>
  <conditionalFormatting sqref="R61">
    <cfRule type="expression" priority="151" dxfId="1">
      <formula>S61&lt;O61</formula>
    </cfRule>
    <cfRule type="expression" priority="152" dxfId="0">
      <formula>S61&gt;O61</formula>
    </cfRule>
  </conditionalFormatting>
  <conditionalFormatting sqref="R60">
    <cfRule type="expression" priority="149" dxfId="1">
      <formula>S60&lt;O60</formula>
    </cfRule>
    <cfRule type="expression" priority="150" dxfId="0">
      <formula>S60&gt;O60</formula>
    </cfRule>
  </conditionalFormatting>
  <conditionalFormatting sqref="R64">
    <cfRule type="expression" priority="147" dxfId="1">
      <formula>S64&lt;O64</formula>
    </cfRule>
    <cfRule type="expression" priority="148" dxfId="0">
      <formula>S64&gt;O64</formula>
    </cfRule>
  </conditionalFormatting>
  <conditionalFormatting sqref="R66">
    <cfRule type="expression" priority="145" dxfId="1">
      <formula>S66&lt;O66</formula>
    </cfRule>
    <cfRule type="expression" priority="146" dxfId="0">
      <formula>S66&gt;O66</formula>
    </cfRule>
  </conditionalFormatting>
  <conditionalFormatting sqref="R65">
    <cfRule type="expression" priority="143" dxfId="1">
      <formula>S65&lt;O65</formula>
    </cfRule>
    <cfRule type="expression" priority="144" dxfId="0">
      <formula>S65&gt;O65</formula>
    </cfRule>
  </conditionalFormatting>
  <conditionalFormatting sqref="R68">
    <cfRule type="expression" priority="141" dxfId="1">
      <formula>S68&lt;O68</formula>
    </cfRule>
    <cfRule type="expression" priority="142" dxfId="0">
      <formula>S68&gt;O68</formula>
    </cfRule>
  </conditionalFormatting>
  <conditionalFormatting sqref="R70">
    <cfRule type="expression" priority="139" dxfId="1">
      <formula>S70&lt;O70</formula>
    </cfRule>
    <cfRule type="expression" priority="140" dxfId="0">
      <formula>S70&gt;O70</formula>
    </cfRule>
  </conditionalFormatting>
  <conditionalFormatting sqref="R69">
    <cfRule type="expression" priority="137" dxfId="1">
      <formula>S69&lt;O69</formula>
    </cfRule>
    <cfRule type="expression" priority="138" dxfId="0">
      <formula>S69&gt;O69</formula>
    </cfRule>
  </conditionalFormatting>
  <conditionalFormatting sqref="V46">
    <cfRule type="expression" priority="135" dxfId="1">
      <formula>W46&lt;S46</formula>
    </cfRule>
    <cfRule type="expression" priority="136" dxfId="0">
      <formula>W46&gt;S46</formula>
    </cfRule>
  </conditionalFormatting>
  <conditionalFormatting sqref="V48">
    <cfRule type="expression" priority="133" dxfId="1">
      <formula>W48&lt;S48</formula>
    </cfRule>
    <cfRule type="expression" priority="134" dxfId="0">
      <formula>W48&gt;S48</formula>
    </cfRule>
  </conditionalFormatting>
  <conditionalFormatting sqref="V47">
    <cfRule type="expression" priority="131" dxfId="1">
      <formula>W47&lt;S47</formula>
    </cfRule>
    <cfRule type="expression" priority="132" dxfId="0">
      <formula>W47&gt;S47</formula>
    </cfRule>
  </conditionalFormatting>
  <conditionalFormatting sqref="V50">
    <cfRule type="expression" priority="129" dxfId="1">
      <formula>W50&lt;S50</formula>
    </cfRule>
    <cfRule type="expression" priority="130" dxfId="0">
      <formula>W50&gt;S50</formula>
    </cfRule>
  </conditionalFormatting>
  <conditionalFormatting sqref="V52">
    <cfRule type="expression" priority="127" dxfId="1">
      <formula>W52&lt;S52</formula>
    </cfRule>
    <cfRule type="expression" priority="128" dxfId="0">
      <formula>W52&gt;S52</formula>
    </cfRule>
  </conditionalFormatting>
  <conditionalFormatting sqref="V51">
    <cfRule type="expression" priority="125" dxfId="1">
      <formula>W51&lt;S51</formula>
    </cfRule>
    <cfRule type="expression" priority="126" dxfId="0">
      <formula>W51&gt;S51</formula>
    </cfRule>
  </conditionalFormatting>
  <conditionalFormatting sqref="V55:V56">
    <cfRule type="expression" priority="123" dxfId="1">
      <formula>W55&lt;S55</formula>
    </cfRule>
    <cfRule type="expression" priority="124" dxfId="0">
      <formula>W55&gt;S55</formula>
    </cfRule>
  </conditionalFormatting>
  <conditionalFormatting sqref="V57">
    <cfRule type="expression" priority="121" dxfId="1">
      <formula>W57&lt;S57</formula>
    </cfRule>
    <cfRule type="expression" priority="122" dxfId="0">
      <formula>W57&gt;S57</formula>
    </cfRule>
  </conditionalFormatting>
  <conditionalFormatting sqref="V59">
    <cfRule type="expression" priority="119" dxfId="1">
      <formula>W59&lt;S59</formula>
    </cfRule>
    <cfRule type="expression" priority="120" dxfId="0">
      <formula>W59&gt;S59</formula>
    </cfRule>
  </conditionalFormatting>
  <conditionalFormatting sqref="V61">
    <cfRule type="expression" priority="117" dxfId="1">
      <formula>W61&lt;S61</formula>
    </cfRule>
    <cfRule type="expression" priority="118" dxfId="0">
      <formula>W61&gt;S61</formula>
    </cfRule>
  </conditionalFormatting>
  <conditionalFormatting sqref="V60">
    <cfRule type="expression" priority="115" dxfId="1">
      <formula>W60&lt;S60</formula>
    </cfRule>
    <cfRule type="expression" priority="116" dxfId="0">
      <formula>W60&gt;S60</formula>
    </cfRule>
  </conditionalFormatting>
  <conditionalFormatting sqref="V64">
    <cfRule type="expression" priority="113" dxfId="1">
      <formula>W64&lt;S64</formula>
    </cfRule>
    <cfRule type="expression" priority="114" dxfId="0">
      <formula>W64&gt;S64</formula>
    </cfRule>
  </conditionalFormatting>
  <conditionalFormatting sqref="V66">
    <cfRule type="expression" priority="111" dxfId="1">
      <formula>W66&lt;S66</formula>
    </cfRule>
    <cfRule type="expression" priority="112" dxfId="0">
      <formula>W66&gt;S66</formula>
    </cfRule>
  </conditionalFormatting>
  <conditionalFormatting sqref="V65">
    <cfRule type="expression" priority="109" dxfId="1">
      <formula>W65&lt;S65</formula>
    </cfRule>
    <cfRule type="expression" priority="110" dxfId="0">
      <formula>W65&gt;S65</formula>
    </cfRule>
  </conditionalFormatting>
  <conditionalFormatting sqref="V68">
    <cfRule type="expression" priority="107" dxfId="1">
      <formula>W68&lt;S68</formula>
    </cfRule>
    <cfRule type="expression" priority="108" dxfId="0">
      <formula>W68&gt;S68</formula>
    </cfRule>
  </conditionalFormatting>
  <conditionalFormatting sqref="V70">
    <cfRule type="expression" priority="105" dxfId="1">
      <formula>W70&lt;S70</formula>
    </cfRule>
    <cfRule type="expression" priority="106" dxfId="0">
      <formula>W70&gt;S70</formula>
    </cfRule>
  </conditionalFormatting>
  <conditionalFormatting sqref="V69">
    <cfRule type="expression" priority="103" dxfId="1">
      <formula>W69&lt;S69</formula>
    </cfRule>
    <cfRule type="expression" priority="104" dxfId="0">
      <formula>W69&gt;S69</formula>
    </cfRule>
  </conditionalFormatting>
  <conditionalFormatting sqref="N20">
    <cfRule type="expression" priority="101" dxfId="1">
      <formula>O20&lt;K20</formula>
    </cfRule>
    <cfRule type="expression" priority="102" dxfId="0">
      <formula>O20&gt;K20</formula>
    </cfRule>
  </conditionalFormatting>
  <conditionalFormatting sqref="N19">
    <cfRule type="expression" priority="99" dxfId="1">
      <formula>O19&lt;K19</formula>
    </cfRule>
    <cfRule type="expression" priority="100" dxfId="0">
      <formula>O19&gt;K19</formula>
    </cfRule>
  </conditionalFormatting>
  <conditionalFormatting sqref="N22:N23">
    <cfRule type="expression" priority="97" dxfId="1">
      <formula>O22&lt;K22</formula>
    </cfRule>
    <cfRule type="expression" priority="98" dxfId="0">
      <formula>O22&gt;K22</formula>
    </cfRule>
  </conditionalFormatting>
  <conditionalFormatting sqref="N24">
    <cfRule type="expression" priority="95" dxfId="1">
      <formula>O24&lt;K24</formula>
    </cfRule>
    <cfRule type="expression" priority="96" dxfId="0">
      <formula>O24&gt;K24</formula>
    </cfRule>
  </conditionalFormatting>
  <conditionalFormatting sqref="N27">
    <cfRule type="expression" priority="93" dxfId="1">
      <formula>O27&lt;K27</formula>
    </cfRule>
    <cfRule type="expression" priority="94" dxfId="0">
      <formula>O27&gt;K27</formula>
    </cfRule>
  </conditionalFormatting>
  <conditionalFormatting sqref="N29">
    <cfRule type="expression" priority="91" dxfId="1">
      <formula>O29&lt;K29</formula>
    </cfRule>
    <cfRule type="expression" priority="92" dxfId="0">
      <formula>O29&gt;K29</formula>
    </cfRule>
  </conditionalFormatting>
  <conditionalFormatting sqref="N28">
    <cfRule type="expression" priority="89" dxfId="1">
      <formula>O28&lt;K28</formula>
    </cfRule>
    <cfRule type="expression" priority="90" dxfId="0">
      <formula>O28&gt;K28</formula>
    </cfRule>
  </conditionalFormatting>
  <conditionalFormatting sqref="N31">
    <cfRule type="expression" priority="87" dxfId="1">
      <formula>O31&lt;K31</formula>
    </cfRule>
    <cfRule type="expression" priority="88" dxfId="0">
      <formula>O31&gt;K31</formula>
    </cfRule>
  </conditionalFormatting>
  <conditionalFormatting sqref="N33">
    <cfRule type="expression" priority="85" dxfId="1">
      <formula>O33&lt;K33</formula>
    </cfRule>
    <cfRule type="expression" priority="86" dxfId="0">
      <formula>O33&gt;K33</formula>
    </cfRule>
  </conditionalFormatting>
  <conditionalFormatting sqref="N32">
    <cfRule type="expression" priority="83" dxfId="1">
      <formula>O32&lt;K32</formula>
    </cfRule>
    <cfRule type="expression" priority="84" dxfId="0">
      <formula>O32&gt;K32</formula>
    </cfRule>
  </conditionalFormatting>
  <conditionalFormatting sqref="N36">
    <cfRule type="expression" priority="81" dxfId="1">
      <formula>O36&lt;K36</formula>
    </cfRule>
    <cfRule type="expression" priority="82" dxfId="0">
      <formula>O36&gt;K36</formula>
    </cfRule>
  </conditionalFormatting>
  <conditionalFormatting sqref="N38">
    <cfRule type="expression" priority="79" dxfId="1">
      <formula>O38&lt;K38</formula>
    </cfRule>
    <cfRule type="expression" priority="80" dxfId="0">
      <formula>O38&gt;K38</formula>
    </cfRule>
  </conditionalFormatting>
  <conditionalFormatting sqref="N37">
    <cfRule type="expression" priority="77" dxfId="1">
      <formula>O37&lt;K37</formula>
    </cfRule>
    <cfRule type="expression" priority="78" dxfId="0">
      <formula>O37&gt;K37</formula>
    </cfRule>
  </conditionalFormatting>
  <conditionalFormatting sqref="N40">
    <cfRule type="expression" priority="75" dxfId="1">
      <formula>O40&lt;K40</formula>
    </cfRule>
    <cfRule type="expression" priority="76" dxfId="0">
      <formula>O40&gt;K40</formula>
    </cfRule>
  </conditionalFormatting>
  <conditionalFormatting sqref="N42">
    <cfRule type="expression" priority="73" dxfId="1">
      <formula>O42&lt;K42</formula>
    </cfRule>
    <cfRule type="expression" priority="74" dxfId="0">
      <formula>O42&gt;K42</formula>
    </cfRule>
  </conditionalFormatting>
  <conditionalFormatting sqref="N41">
    <cfRule type="expression" priority="71" dxfId="1">
      <formula>O41&lt;K41</formula>
    </cfRule>
    <cfRule type="expression" priority="72" dxfId="0">
      <formula>O41&gt;K41</formula>
    </cfRule>
  </conditionalFormatting>
  <conditionalFormatting sqref="N18">
    <cfRule type="expression" priority="69" dxfId="1">
      <formula>O18&lt;K18</formula>
    </cfRule>
    <cfRule type="expression" priority="70" dxfId="0">
      <formula>O18&gt;K18</formula>
    </cfRule>
  </conditionalFormatting>
  <conditionalFormatting sqref="R20">
    <cfRule type="expression" priority="67" dxfId="1">
      <formula>S20&lt;O20</formula>
    </cfRule>
    <cfRule type="expression" priority="68" dxfId="0">
      <formula>S20&gt;O20</formula>
    </cfRule>
  </conditionalFormatting>
  <conditionalFormatting sqref="R19">
    <cfRule type="expression" priority="65" dxfId="1">
      <formula>S19&lt;O19</formula>
    </cfRule>
    <cfRule type="expression" priority="66" dxfId="0">
      <formula>S19&gt;O19</formula>
    </cfRule>
  </conditionalFormatting>
  <conditionalFormatting sqref="R22:R23">
    <cfRule type="expression" priority="63" dxfId="1">
      <formula>S22&lt;O22</formula>
    </cfRule>
    <cfRule type="expression" priority="64" dxfId="0">
      <formula>S22&gt;O22</formula>
    </cfRule>
  </conditionalFormatting>
  <conditionalFormatting sqref="R24">
    <cfRule type="expression" priority="61" dxfId="1">
      <formula>S24&lt;O24</formula>
    </cfRule>
    <cfRule type="expression" priority="62" dxfId="0">
      <formula>S24&gt;O24</formula>
    </cfRule>
  </conditionalFormatting>
  <conditionalFormatting sqref="R27">
    <cfRule type="expression" priority="59" dxfId="1">
      <formula>S27&lt;O27</formula>
    </cfRule>
    <cfRule type="expression" priority="60" dxfId="0">
      <formula>S27&gt;O27</formula>
    </cfRule>
  </conditionalFormatting>
  <conditionalFormatting sqref="R29">
    <cfRule type="expression" priority="57" dxfId="1">
      <formula>S29&lt;O29</formula>
    </cfRule>
    <cfRule type="expression" priority="58" dxfId="0">
      <formula>S29&gt;O29</formula>
    </cfRule>
  </conditionalFormatting>
  <conditionalFormatting sqref="R28">
    <cfRule type="expression" priority="55" dxfId="1">
      <formula>S28&lt;O28</formula>
    </cfRule>
    <cfRule type="expression" priority="56" dxfId="0">
      <formula>S28&gt;O28</formula>
    </cfRule>
  </conditionalFormatting>
  <conditionalFormatting sqref="R31">
    <cfRule type="expression" priority="53" dxfId="1">
      <formula>S31&lt;O31</formula>
    </cfRule>
    <cfRule type="expression" priority="54" dxfId="0">
      <formula>S31&gt;O31</formula>
    </cfRule>
  </conditionalFormatting>
  <conditionalFormatting sqref="R33">
    <cfRule type="expression" priority="51" dxfId="1">
      <formula>S33&lt;O33</formula>
    </cfRule>
    <cfRule type="expression" priority="52" dxfId="0">
      <formula>S33&gt;O33</formula>
    </cfRule>
  </conditionalFormatting>
  <conditionalFormatting sqref="R32">
    <cfRule type="expression" priority="49" dxfId="1">
      <formula>S32&lt;O32</formula>
    </cfRule>
    <cfRule type="expression" priority="50" dxfId="0">
      <formula>S32&gt;O32</formula>
    </cfRule>
  </conditionalFormatting>
  <conditionalFormatting sqref="R36">
    <cfRule type="expression" priority="47" dxfId="1">
      <formula>S36&lt;O36</formula>
    </cfRule>
    <cfRule type="expression" priority="48" dxfId="0">
      <formula>S36&gt;O36</formula>
    </cfRule>
  </conditionalFormatting>
  <conditionalFormatting sqref="R38">
    <cfRule type="expression" priority="45" dxfId="1">
      <formula>S38&lt;O38</formula>
    </cfRule>
    <cfRule type="expression" priority="46" dxfId="0">
      <formula>S38&gt;O38</formula>
    </cfRule>
  </conditionalFormatting>
  <conditionalFormatting sqref="R37">
    <cfRule type="expression" priority="43" dxfId="1">
      <formula>S37&lt;O37</formula>
    </cfRule>
    <cfRule type="expression" priority="44" dxfId="0">
      <formula>S37&gt;O37</formula>
    </cfRule>
  </conditionalFormatting>
  <conditionalFormatting sqref="R40">
    <cfRule type="expression" priority="41" dxfId="1">
      <formula>S40&lt;O40</formula>
    </cfRule>
    <cfRule type="expression" priority="42" dxfId="0">
      <formula>S40&gt;O40</formula>
    </cfRule>
  </conditionalFormatting>
  <conditionalFormatting sqref="R42">
    <cfRule type="expression" priority="39" dxfId="1">
      <formula>S42&lt;O42</formula>
    </cfRule>
    <cfRule type="expression" priority="40" dxfId="0">
      <formula>S42&gt;O42</formula>
    </cfRule>
  </conditionalFormatting>
  <conditionalFormatting sqref="R41">
    <cfRule type="expression" priority="37" dxfId="1">
      <formula>S41&lt;O41</formula>
    </cfRule>
    <cfRule type="expression" priority="38" dxfId="0">
      <formula>S41&gt;O41</formula>
    </cfRule>
  </conditionalFormatting>
  <conditionalFormatting sqref="R18">
    <cfRule type="expression" priority="35" dxfId="1">
      <formula>S18&lt;O18</formula>
    </cfRule>
    <cfRule type="expression" priority="36" dxfId="0">
      <formula>S18&gt;O18</formula>
    </cfRule>
  </conditionalFormatting>
  <conditionalFormatting sqref="V20">
    <cfRule type="expression" priority="33" dxfId="1">
      <formula>W20&lt;S20</formula>
    </cfRule>
    <cfRule type="expression" priority="34" dxfId="0">
      <formula>W20&gt;S20</formula>
    </cfRule>
  </conditionalFormatting>
  <conditionalFormatting sqref="V19">
    <cfRule type="expression" priority="31" dxfId="1">
      <formula>W19&lt;S19</formula>
    </cfRule>
    <cfRule type="expression" priority="32" dxfId="0">
      <formula>W19&gt;S19</formula>
    </cfRule>
  </conditionalFormatting>
  <conditionalFormatting sqref="V22:V23">
    <cfRule type="expression" priority="29" dxfId="1">
      <formula>W22&lt;S22</formula>
    </cfRule>
    <cfRule type="expression" priority="30" dxfId="0">
      <formula>W22&gt;S22</formula>
    </cfRule>
  </conditionalFormatting>
  <conditionalFormatting sqref="V24">
    <cfRule type="expression" priority="27" dxfId="1">
      <formula>W24&lt;S24</formula>
    </cfRule>
    <cfRule type="expression" priority="28" dxfId="0">
      <formula>W24&gt;S24</formula>
    </cfRule>
  </conditionalFormatting>
  <conditionalFormatting sqref="V27">
    <cfRule type="expression" priority="25" dxfId="1">
      <formula>W27&lt;S27</formula>
    </cfRule>
    <cfRule type="expression" priority="26" dxfId="0">
      <formula>W27&gt;S27</formula>
    </cfRule>
  </conditionalFormatting>
  <conditionalFormatting sqref="V29">
    <cfRule type="expression" priority="23" dxfId="1">
      <formula>W29&lt;S29</formula>
    </cfRule>
    <cfRule type="expression" priority="24" dxfId="0">
      <formula>W29&gt;S29</formula>
    </cfRule>
  </conditionalFormatting>
  <conditionalFormatting sqref="V28">
    <cfRule type="expression" priority="21" dxfId="1">
      <formula>W28&lt;S28</formula>
    </cfRule>
    <cfRule type="expression" priority="22" dxfId="0">
      <formula>W28&gt;S28</formula>
    </cfRule>
  </conditionalFormatting>
  <conditionalFormatting sqref="V31">
    <cfRule type="expression" priority="19" dxfId="1">
      <formula>W31&lt;S31</formula>
    </cfRule>
    <cfRule type="expression" priority="20" dxfId="0">
      <formula>W31&gt;S31</formula>
    </cfRule>
  </conditionalFormatting>
  <conditionalFormatting sqref="V33">
    <cfRule type="expression" priority="17" dxfId="1">
      <formula>W33&lt;S33</formula>
    </cfRule>
    <cfRule type="expression" priority="18" dxfId="0">
      <formula>W33&gt;S33</formula>
    </cfRule>
  </conditionalFormatting>
  <conditionalFormatting sqref="V32">
    <cfRule type="expression" priority="15" dxfId="1">
      <formula>W32&lt;S32</formula>
    </cfRule>
    <cfRule type="expression" priority="16" dxfId="0">
      <formula>W32&gt;S32</formula>
    </cfRule>
  </conditionalFormatting>
  <conditionalFormatting sqref="V36">
    <cfRule type="expression" priority="13" dxfId="1">
      <formula>W36&lt;S36</formula>
    </cfRule>
    <cfRule type="expression" priority="14" dxfId="0">
      <formula>W36&gt;S36</formula>
    </cfRule>
  </conditionalFormatting>
  <conditionalFormatting sqref="V38">
    <cfRule type="expression" priority="11" dxfId="1">
      <formula>W38&lt;S38</formula>
    </cfRule>
    <cfRule type="expression" priority="12" dxfId="0">
      <formula>W38&gt;S38</formula>
    </cfRule>
  </conditionalFormatting>
  <conditionalFormatting sqref="V37">
    <cfRule type="expression" priority="9" dxfId="1">
      <formula>W37&lt;S37</formula>
    </cfRule>
    <cfRule type="expression" priority="10" dxfId="0">
      <formula>W37&gt;S37</formula>
    </cfRule>
  </conditionalFormatting>
  <conditionalFormatting sqref="V40">
    <cfRule type="expression" priority="7" dxfId="1">
      <formula>W40&lt;S40</formula>
    </cfRule>
    <cfRule type="expression" priority="8" dxfId="0">
      <formula>W40&gt;S40</formula>
    </cfRule>
  </conditionalFormatting>
  <conditionalFormatting sqref="V42">
    <cfRule type="expression" priority="5" dxfId="1">
      <formula>W42&lt;S42</formula>
    </cfRule>
    <cfRule type="expression" priority="6" dxfId="0">
      <formula>W42&gt;S42</formula>
    </cfRule>
  </conditionalFormatting>
  <conditionalFormatting sqref="V41">
    <cfRule type="expression" priority="3" dxfId="1">
      <formula>W41&lt;S41</formula>
    </cfRule>
    <cfRule type="expression" priority="4" dxfId="0">
      <formula>W41&gt;S41</formula>
    </cfRule>
  </conditionalFormatting>
  <conditionalFormatting sqref="V18">
    <cfRule type="expression" priority="1" dxfId="1">
      <formula>W18&lt;S18</formula>
    </cfRule>
    <cfRule type="expression" priority="2" dxfId="0">
      <formula>W18&gt;S18</formula>
    </cfRule>
  </conditionalFormatting>
  <dataValidations count="24">
    <dataValidation sqref="F41:F42 J41:J42 N41:N42 R41:R42 V41:V42" showErrorMessage="1" showInputMessage="1" allowBlank="0" type="list">
      <formula1>AnsL</formula1>
    </dataValidation>
    <dataValidation sqref="J22 F22 N22 R22 V22" showErrorMessage="1" showInputMessage="1" allowBlank="0" type="list">
      <formula1>AnsK</formula1>
    </dataValidation>
    <dataValidation sqref="F33 J33 J29 F29 N33 N29 R33 R29 V33 V29" showErrorMessage="1" showInputMessage="1" allowBlank="0" type="list">
      <formula1>AnsE</formula1>
    </dataValidation>
    <dataValidation sqref="V92:V94 R78:R80 V74:V76 R92:R94 V78:V80 J32 V96:V98 R83:R85 N32 R74:R76 V87:V89 R96:R98 R87:R89 V83:V85 R32 F32 V32" showErrorMessage="1" showInputMessage="1" allowBlank="0" type="list">
      <formula1>AnsD</formula1>
    </dataValidation>
    <dataValidation sqref="R37:R38 F37:F38 J37:J38 N37:N38 V37:V38" showErrorMessage="1" showInputMessage="1" allowBlank="0" type="list">
      <formula1>AnsI</formula1>
    </dataValidation>
    <dataValidation sqref="N48 V48 R48 F48 J48" showErrorMessage="1" showInputMessage="1" allowBlank="0" type="list">
      <formula1>AnsG</formula1>
    </dataValidation>
    <dataValidation sqref="V149 F149 J149 N149 R149" showErrorMessage="1" showInputMessage="1" allowBlank="0" type="list">
      <formula1>AnsO</formula1>
    </dataValidation>
    <dataValidation sqref="R150 F150 J150 N150 V150" showErrorMessage="1" showInputMessage="1" allowBlank="0" type="list">
      <formula1>AnsP</formula1>
    </dataValidation>
    <dataValidation sqref="J124 J143:J145 N139:N141 R139:R141 F124 F139:F141 F143:F145 J139:J141 N143:N145 R143:R145 V143:V145 V139:V141 N124 R124 V124" showErrorMessage="1" showInputMessage="1" allowBlank="0" type="list">
      <formula1>AnsM</formula1>
    </dataValidation>
    <dataValidation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showErrorMessage="1" showInputMessage="1" allowBlank="0" type="list">
      <formula1>AnsF</formula1>
    </dataValidation>
    <dataValidation sqref="F120:F121 J46 J50 N111:N112 N120:N121 R50 J120:J121 V46 J111:J112 R120:R121 F36 F111:F112 V50 N36 R36 F46 R111:R112 V111:V112 N46 R46 F50 J36 V120:V121 N50 V36" showErrorMessage="1" showInputMessage="1" allowBlank="0" type="list">
      <formula1>AnsC</formula1>
    </dataValidation>
    <dataValidation sqref="F23 J23 N23 R23 V23" showErrorMessage="1" showInputMessage="1" allowBlank="0" type="list">
      <formula1>AnsB</formula1>
    </dataValidation>
    <dataValidation sqref="F52 J52 J24 J20 F24 F20 N52 R52 V52 N24 N20 R24 R20 V24 V20" showErrorMessage="1" showInputMessage="1" allowBlank="0" type="list">
      <formula1>AnsN</formula1>
    </dataValidation>
    <dataValidation sqref="R154 F154 V154 J154 N154" showErrorMessage="1" showInputMessage="1" allowBlank="0" type="list">
      <formula1>AnsS</formula1>
    </dataValidation>
    <dataValidation sqref="F28 J28 N28 R28 V28" showErrorMessage="1" showInputMessage="1" allowBlank="0" type="list">
      <formula1>AnsA</formula1>
    </dataValidation>
    <dataValidation sqref="R126 N126 V126 F126 J126" showErrorMessage="1" showInputMessage="1" allowBlank="0" type="list">
      <formula1>AnsT</formula1>
    </dataValidation>
    <dataValidation sqref="N134 F134 V134 R134 J134" showErrorMessage="1" showInputMessage="1" allowBlank="0" type="list">
      <formula1>AnsR</formula1>
    </dataValidation>
    <dataValidation sqref="F135 R135 J135 N135 V135" showErrorMessage="1" showInputMessage="1" allowBlank="0" type="list">
      <formula1>AnsQ</formula1>
    </dataValidation>
    <dataValidation sqref="F18 J18 N18 R18 V18" showErrorMessage="1" showInputMessage="1" allowBlank="0" type="list">
      <formula1>AnsY</formula1>
    </dataValidation>
    <dataValidation sqref="F19 J19 N19 R19 V19" showErrorMessage="1" showInputMessage="1" allowBlank="0" type="list">
      <formula1>AnsV</formula1>
    </dataValidation>
    <dataValidation sqref="F40 J40 N40 R40 V40" showErrorMessage="1" showInputMessage="1" allowBlank="0" type="list">
      <formula1>AnsW</formula1>
    </dataValidation>
    <dataValidation sqref="F56 F59:F61 F116:F117 F136 F153 J56 J59:J61 J116:J117 J136 J153 N136 N153 R136 R153 V136 V153 N116:N117 R116:R117 V116:V117 N56 N59:N61 R56 R59:R61 V56 V59:V61" showErrorMessage="1" showInputMessage="1" allowBlank="0" type="list">
      <formula1>AnsH</formula1>
    </dataValidation>
    <dataValidation sqref="F69 J69 N69 R69 V69" showErrorMessage="1" showInputMessage="1" allowBlank="0" type="list">
      <formula1>AnsU</formula1>
    </dataValidation>
    <dataValidation sqref="F122 J122 N122 R122 V122" showErrorMessage="1" showInputMessage="1" allowBlank="0" type="list">
      <formula1>AnsX</formula1>
    </dataValidation>
  </dataValidations>
  <pageMargins left="0.75" right="0.75" top="1" bottom="1" header="0.5" footer="0.5"/>
  <pageSetup orientation="portrait" paperSize="9" scale="10" fitToHeight="0" fitToWidth="0" firstPageNumber="0" horizontalDpi="300" verticalDpi="300"/>
</worksheet>
</file>

<file path=xl/worksheets/sheet5.xml><?xml version="1.0" encoding="utf-8"?>
<worksheet xmlns:r="http://schemas.openxmlformats.org/officeDocument/2006/relationships" xmlns="http://schemas.openxmlformats.org/spreadsheetml/2006/main">
  <sheetPr codeName="Sheet5">
    <outlinePr summaryBelow="1" summaryRight="1"/>
    <pageSetUpPr fitToPage="1"/>
  </sheetPr>
  <dimension ref="A1:AE132"/>
  <sheetViews>
    <sheetView topLeftCell="A18" zoomScale="120" zoomScaleNormal="120" workbookViewId="0">
      <selection activeCell="L35" sqref="L35"/>
    </sheetView>
  </sheetViews>
  <sheetFormatPr baseColWidth="10" defaultColWidth="8.83203125" defaultRowHeight="13"/>
  <cols>
    <col width="22.83203125" customWidth="1" style="52" min="1" max="1"/>
    <col width="11" customWidth="1" style="52" min="2" max="2"/>
    <col width="9.6640625" customWidth="1" style="52" min="3" max="3"/>
    <col width="1.83203125" customWidth="1" style="52" min="4" max="4"/>
    <col width="8.83203125" customWidth="1" style="52" min="5" max="5"/>
    <col width="1.5" customWidth="1" style="52" min="6" max="6"/>
    <col width="8.83203125" customWidth="1" style="52" min="7" max="7"/>
    <col width="1.5" customWidth="1" style="52" min="8" max="8"/>
    <col width="8.83203125" customWidth="1" style="52" min="9" max="9"/>
    <col width="1.5" customWidth="1" style="52" min="10" max="10"/>
    <col width="21.5" customWidth="1" style="52" min="11" max="11"/>
    <col width="22.1640625" customWidth="1" style="52" min="12" max="12"/>
    <col width="3.83203125" customWidth="1" style="52" min="13" max="13"/>
    <col width="4.5" customWidth="1" style="52" min="14" max="14"/>
    <col width="9.6640625" customWidth="1" style="52" min="15" max="21"/>
    <col width="9.6640625" customWidth="1" style="52" min="22" max="22"/>
    <col width="8.83203125" customWidth="1" style="52" min="23" max="25"/>
    <col width="19" bestFit="1" customWidth="1" style="52" min="26" max="26"/>
    <col width="8.83203125" customWidth="1" style="52" min="27" max="16384"/>
  </cols>
  <sheetData>
    <row r="1" ht="69" customHeight="1" s="330" thickBot="1">
      <c r="A1" s="545" t="inlineStr">
        <is>
          <t>Notes:
Data in this worksheet is automatically imported from the Interview and Roadmap worksheets and will automatically update when changed in the respective worksheets.  This is mostly a read-only worksheet, changes should be made in Interview or Roadmap worksheets.</t>
        </is>
      </c>
      <c r="B1" s="546" t="n"/>
      <c r="C1" s="546" t="n"/>
      <c r="D1" s="546" t="n"/>
      <c r="E1" s="546" t="n"/>
      <c r="F1" s="546" t="n"/>
      <c r="G1" s="546" t="n"/>
      <c r="H1" s="546" t="n"/>
      <c r="I1" s="546" t="n"/>
      <c r="J1" s="546" t="n"/>
      <c r="K1" s="547" t="n"/>
    </row>
    <row r="3" ht="25" customHeight="1" s="330">
      <c r="A3" s="34" t="inlineStr">
        <is>
          <t>Software Assurance Maturity Model (SAMM) Roadmap</t>
        </is>
      </c>
      <c r="L3" s="34">
        <f>A3</f>
        <v/>
      </c>
    </row>
    <row r="4" ht="14" customFormat="1" customHeight="1" s="38">
      <c r="A4" s="38" t="inlineStr">
        <is>
          <t>Organization:</t>
        </is>
      </c>
      <c r="B4" s="501">
        <f>IF(ISBLANK(Interview!D10),"",Interview!D10)</f>
        <v/>
      </c>
      <c r="L4" s="38">
        <f>B4</f>
        <v/>
      </c>
      <c r="O4" s="38" t="n"/>
      <c r="P4" s="38" t="n"/>
      <c r="Q4" s="38" t="n"/>
      <c r="R4" s="38" t="n"/>
      <c r="S4" s="38" t="n"/>
      <c r="T4" s="38" t="n"/>
      <c r="U4" s="38" t="n"/>
      <c r="Y4" s="38" t="n">
        <v>1</v>
      </c>
      <c r="Z4" s="38" t="n">
        <v>1</v>
      </c>
      <c r="AA4" s="38" t="n">
        <v>1</v>
      </c>
    </row>
    <row r="5" ht="14" customFormat="1" customHeight="1" s="38">
      <c r="A5" s="38" t="inlineStr">
        <is>
          <t>Team/Application:</t>
        </is>
      </c>
      <c r="B5" s="501">
        <f>IF(ISBLANK(Interview!D11),"",Interview!D11)</f>
        <v/>
      </c>
      <c r="L5" s="38">
        <f>B5</f>
        <v/>
      </c>
      <c r="O5" s="38" t="n"/>
      <c r="P5" s="38" t="n"/>
      <c r="Q5" s="38" t="n"/>
      <c r="R5" s="38" t="n"/>
      <c r="S5" s="38" t="n"/>
      <c r="T5" s="38" t="n"/>
      <c r="U5" s="38" t="n"/>
    </row>
    <row r="6" ht="14" customFormat="1" customHeight="1" s="38">
      <c r="A6" s="38" t="inlineStr">
        <is>
          <t>Date</t>
        </is>
      </c>
      <c r="B6" s="502">
        <f>IF(ISBLANK(Interview!D12),"",Interview!D12)</f>
        <v/>
      </c>
      <c r="L6" s="300">
        <f>B6</f>
        <v/>
      </c>
      <c r="O6" s="38" t="n"/>
      <c r="P6" s="38" t="n"/>
      <c r="Q6" s="38" t="n"/>
      <c r="R6" s="38" t="n"/>
      <c r="S6" s="38" t="n"/>
      <c r="T6" s="38" t="n"/>
      <c r="U6" s="38" t="n"/>
    </row>
    <row r="7" ht="14" customFormat="1" customHeight="1" s="38">
      <c r="A7" s="38" t="inlineStr">
        <is>
          <t>Team Lead:</t>
        </is>
      </c>
      <c r="B7" s="502">
        <f>IF(ISBLANK(Interview!D13),"",Interview!D13)</f>
        <v/>
      </c>
      <c r="O7" s="38" t="n"/>
      <c r="P7" s="38" t="n"/>
      <c r="Q7" s="38" t="n"/>
      <c r="R7" s="38" t="n"/>
      <c r="S7" s="38" t="n"/>
      <c r="T7" s="38" t="n"/>
      <c r="U7" s="38" t="n"/>
    </row>
    <row r="8" ht="14" customFormat="1" customHeight="1" s="38">
      <c r="A8" s="38" t="inlineStr">
        <is>
          <t>Contributors:</t>
        </is>
      </c>
      <c r="B8" s="502">
        <f>IF(ISBLANK(Interview!D14),"",Interview!D14)</f>
        <v/>
      </c>
      <c r="L8" s="138" t="n"/>
      <c r="M8" s="138" t="n"/>
      <c r="N8" s="138" t="n"/>
      <c r="O8" s="504" t="n"/>
      <c r="S8" s="504" t="n"/>
    </row>
    <row r="9" ht="14" customFormat="1" customHeight="1" s="38">
      <c r="L9" s="138" t="n"/>
      <c r="M9" s="138" t="n"/>
      <c r="N9" s="138" t="n"/>
      <c r="O9" s="504" t="n"/>
      <c r="Q9" s="504" t="n"/>
      <c r="S9" s="504" t="n"/>
      <c r="U9" s="504" t="n"/>
    </row>
    <row r="10" ht="15" customFormat="1" customHeight="1" s="38" thickBot="1">
      <c r="A10" s="38" t="inlineStr">
        <is>
          <t>Source Data</t>
        </is>
      </c>
      <c r="B10" s="39" t="inlineStr">
        <is>
          <t>As-Is</t>
        </is>
      </c>
      <c r="I10" s="39" t="inlineStr">
        <is>
          <t>To-Be</t>
        </is>
      </c>
      <c r="L10" s="139" t="inlineStr">
        <is>
          <t>Security Practice</t>
        </is>
      </c>
      <c r="M10" s="139" t="n"/>
      <c r="N10" s="139" t="n"/>
      <c r="O10" s="500" t="n"/>
      <c r="P10" s="517" t="n"/>
      <c r="Q10" s="500" t="n"/>
      <c r="R10" s="517" t="n"/>
      <c r="S10" s="500" t="n"/>
      <c r="T10" s="517" t="n"/>
      <c r="U10" s="500" t="n"/>
      <c r="V10" s="517" t="n"/>
    </row>
    <row r="11" ht="14" customHeight="1" s="330" thickBot="1">
      <c r="A11" s="98" t="inlineStr">
        <is>
          <t>Security Practices/Phase</t>
        </is>
      </c>
      <c r="B11" s="99" t="inlineStr">
        <is>
          <t>Start</t>
        </is>
      </c>
      <c r="C11" s="99" t="inlineStr">
        <is>
          <t>Phase 1</t>
        </is>
      </c>
      <c r="D11" s="100" t="inlineStr">
        <is>
          <t>After 1</t>
        </is>
      </c>
      <c r="E11" s="99" t="inlineStr">
        <is>
          <t>Phase 2</t>
        </is>
      </c>
      <c r="F11" s="100" t="inlineStr">
        <is>
          <t>After 2</t>
        </is>
      </c>
      <c r="G11" s="99" t="inlineStr">
        <is>
          <t>Phase 3</t>
        </is>
      </c>
      <c r="H11" s="100" t="inlineStr">
        <is>
          <t>May</t>
        </is>
      </c>
      <c r="I11" s="99" t="inlineStr">
        <is>
          <t>Phase 4</t>
        </is>
      </c>
      <c r="J11" s="40" t="inlineStr">
        <is>
          <t>After 4</t>
        </is>
      </c>
      <c r="K11" s="53" t="inlineStr">
        <is>
          <t>Current GAP</t>
        </is>
      </c>
      <c r="L11" s="503" t="n"/>
      <c r="M11" s="294" t="n"/>
      <c r="N11" s="294" t="n"/>
      <c r="O11" s="503">
        <f>C11</f>
        <v/>
      </c>
      <c r="Q11" s="503">
        <f>E11</f>
        <v/>
      </c>
      <c r="S11" s="503">
        <f>G11</f>
        <v/>
      </c>
      <c r="U11" s="503">
        <f>I11</f>
        <v/>
      </c>
      <c r="AA11" s="53">
        <f>I11</f>
        <v/>
      </c>
      <c r="AB11" s="53">
        <f>G11</f>
        <v/>
      </c>
      <c r="AC11" s="53">
        <f>E11</f>
        <v/>
      </c>
      <c r="AD11" s="53">
        <f>C11</f>
        <v/>
      </c>
      <c r="AE11" s="53">
        <f>B11</f>
        <v/>
      </c>
    </row>
    <row r="12" ht="15" customHeight="1" s="330">
      <c r="A12" s="95" t="inlineStr">
        <is>
          <t>Strategy &amp; metrics</t>
        </is>
      </c>
      <c r="B12" s="104">
        <f>IF(ISNUMBER(Interview!$J$18),Interview!$J$18,SUM(LEFT(Interview!$J$18),".5"))</f>
        <v/>
      </c>
      <c r="C12" s="134">
        <f>Roadmap!M18</f>
        <v/>
      </c>
      <c r="D12" s="42">
        <f>C12</f>
        <v/>
      </c>
      <c r="E12" s="134">
        <f>Roadmap!Q18</f>
        <v/>
      </c>
      <c r="F12" s="42">
        <f>E12</f>
        <v/>
      </c>
      <c r="G12" s="134">
        <f>Roadmap!U18</f>
        <v/>
      </c>
      <c r="H12" s="43">
        <f>G12</f>
        <v/>
      </c>
      <c r="I12" s="134">
        <f>Roadmap!Y18</f>
        <v/>
      </c>
      <c r="J12" s="43">
        <f>I12</f>
        <v/>
      </c>
      <c r="K12" s="125">
        <f>IFERROR(I12-B12,I12-LEFT(B12,1))</f>
        <v/>
      </c>
      <c r="L12" s="294" t="n"/>
      <c r="M12" s="294" t="n"/>
      <c r="N12" s="294" t="n"/>
      <c r="O12" s="294" t="n"/>
      <c r="P12" s="294" t="n"/>
      <c r="Q12" s="294" t="n"/>
      <c r="R12" s="294" t="n"/>
      <c r="S12" s="294" t="n"/>
      <c r="T12" s="294" t="n"/>
      <c r="U12" s="294" t="n"/>
      <c r="V12" s="294" t="n"/>
      <c r="Z12" s="52">
        <f>A12</f>
        <v/>
      </c>
      <c r="AA12" s="126">
        <f>I12</f>
        <v/>
      </c>
      <c r="AB12" s="126">
        <f>G12</f>
        <v/>
      </c>
      <c r="AC12" s="126">
        <f>E12</f>
        <v/>
      </c>
      <c r="AD12" s="126">
        <f>C12</f>
        <v/>
      </c>
      <c r="AE12" s="126">
        <f>B12</f>
        <v/>
      </c>
    </row>
    <row r="13" ht="15" customHeight="1" s="330">
      <c r="A13" s="96" t="inlineStr">
        <is>
          <t>Policy &amp; Compliance</t>
        </is>
      </c>
      <c r="B13" s="104">
        <f>IF(ISNUMBER(Interview!$J$32),Interview!$J$32,SUM(LEFT(Interview!$J$32),".5"))</f>
        <v/>
      </c>
      <c r="C13" s="135">
        <f>Roadmap!M27</f>
        <v/>
      </c>
      <c r="D13" s="42">
        <f>C13</f>
        <v/>
      </c>
      <c r="E13" s="135">
        <f>Roadmap!Q27</f>
        <v/>
      </c>
      <c r="F13" s="42">
        <f>E13</f>
        <v/>
      </c>
      <c r="G13" s="135">
        <f>Roadmap!U27</f>
        <v/>
      </c>
      <c r="H13" s="42">
        <f>G13</f>
        <v/>
      </c>
      <c r="I13" s="135">
        <f>Roadmap!Y27</f>
        <v/>
      </c>
      <c r="J13" s="42">
        <f>I13</f>
        <v/>
      </c>
      <c r="K13" s="125">
        <f>IFERROR(I13-B13,I13-LEFT(B13,1))</f>
        <v/>
      </c>
      <c r="L13" s="294" t="n"/>
      <c r="M13" s="294" t="n"/>
      <c r="N13" s="294" t="n"/>
      <c r="O13" s="294" t="n"/>
      <c r="P13" s="294" t="n"/>
      <c r="Q13" s="294" t="n"/>
      <c r="R13" s="294" t="n"/>
      <c r="S13" s="294" t="n"/>
      <c r="T13" s="294" t="n"/>
      <c r="U13" s="294" t="n"/>
      <c r="V13" s="294" t="n"/>
      <c r="Z13" s="52">
        <f>A13</f>
        <v/>
      </c>
      <c r="AA13" s="126">
        <f>I13</f>
        <v/>
      </c>
      <c r="AB13" s="126">
        <f>G13</f>
        <v/>
      </c>
      <c r="AC13" s="126">
        <f>E13</f>
        <v/>
      </c>
      <c r="AD13" s="126">
        <f>C13</f>
        <v/>
      </c>
      <c r="AE13" s="126">
        <f>B13</f>
        <v/>
      </c>
    </row>
    <row r="14" ht="15" customHeight="1" s="330">
      <c r="A14" s="97" t="inlineStr">
        <is>
          <t>Education &amp; Guidance</t>
        </is>
      </c>
      <c r="B14" s="105">
        <f>IF(ISNUMBER(Interview!$J$46),Interview!$J$46,SUM(LEFT(Interview!$J$46),".5"))</f>
        <v/>
      </c>
      <c r="C14" s="135">
        <f>Roadmap!M36</f>
        <v/>
      </c>
      <c r="D14" s="44">
        <f>C14</f>
        <v/>
      </c>
      <c r="E14" s="135">
        <f>Roadmap!Q36</f>
        <v/>
      </c>
      <c r="F14" s="44">
        <f>E14</f>
        <v/>
      </c>
      <c r="G14" s="135">
        <f>Roadmap!U36</f>
        <v/>
      </c>
      <c r="H14" s="44">
        <f>G14</f>
        <v/>
      </c>
      <c r="I14" s="135">
        <f>Roadmap!Y36</f>
        <v/>
      </c>
      <c r="J14" s="44">
        <f>I14</f>
        <v/>
      </c>
      <c r="K14" s="125">
        <f>IFERROR(I14-B14,I14-LEFT(B14,1))</f>
        <v/>
      </c>
      <c r="L14" s="294" t="n"/>
      <c r="M14" s="294" t="n"/>
      <c r="N14" s="294" t="n"/>
      <c r="O14" s="294" t="n"/>
      <c r="P14" s="294" t="n"/>
      <c r="Q14" s="294" t="n"/>
      <c r="R14" s="294" t="n"/>
      <c r="S14" s="294" t="n"/>
      <c r="T14" s="294" t="n"/>
      <c r="U14" s="294" t="n"/>
      <c r="V14" s="294" t="n"/>
      <c r="Z14" s="52">
        <f>A14</f>
        <v/>
      </c>
      <c r="AA14" s="126">
        <f>I14</f>
        <v/>
      </c>
      <c r="AB14" s="126">
        <f>G14</f>
        <v/>
      </c>
      <c r="AC14" s="126">
        <f>E14</f>
        <v/>
      </c>
      <c r="AD14" s="126">
        <f>C14</f>
        <v/>
      </c>
      <c r="AE14" s="126">
        <f>B14</f>
        <v/>
      </c>
    </row>
    <row r="15" ht="15" customHeight="1" s="330">
      <c r="A15" s="92" t="inlineStr">
        <is>
          <t>Threat Assessment</t>
        </is>
      </c>
      <c r="B15" s="104">
        <f>IF(ISNUMBER(Interview!$J$61),Interview!$J$61,SUM(LEFT(Interview!$J$61),".5"))</f>
        <v/>
      </c>
      <c r="C15" s="289">
        <f>Roadmap!M46</f>
        <v/>
      </c>
      <c r="D15" s="45">
        <f>C15</f>
        <v/>
      </c>
      <c r="E15" s="289">
        <f>Roadmap!Q46</f>
        <v/>
      </c>
      <c r="F15" s="45">
        <f>E15</f>
        <v/>
      </c>
      <c r="G15" s="289">
        <f>Roadmap!U46</f>
        <v/>
      </c>
      <c r="H15" s="45">
        <f>G15</f>
        <v/>
      </c>
      <c r="I15" s="289">
        <f>Roadmap!Y46</f>
        <v/>
      </c>
      <c r="J15" s="45">
        <f>I15</f>
        <v/>
      </c>
      <c r="K15" s="125">
        <f>IFERROR(I15-B15,I15-LEFT(B15,1))</f>
        <v/>
      </c>
      <c r="L15" s="294" t="n"/>
      <c r="M15" s="294" t="n"/>
      <c r="N15" s="294" t="n"/>
      <c r="O15" s="294" t="n"/>
      <c r="P15" s="294" t="n"/>
      <c r="Q15" s="294" t="n"/>
      <c r="R15" s="294" t="n"/>
      <c r="S15" s="294" t="n"/>
      <c r="T15" s="294" t="n"/>
      <c r="U15" s="294" t="n"/>
      <c r="V15" s="294" t="n"/>
      <c r="Z15" s="52">
        <f>A15</f>
        <v/>
      </c>
      <c r="AA15" s="126">
        <f>I15</f>
        <v/>
      </c>
      <c r="AB15" s="126">
        <f>G15</f>
        <v/>
      </c>
      <c r="AC15" s="126">
        <f>E15</f>
        <v/>
      </c>
      <c r="AD15" s="126">
        <f>C15</f>
        <v/>
      </c>
      <c r="AE15" s="126">
        <f>B15</f>
        <v/>
      </c>
    </row>
    <row r="16" ht="15" customHeight="1" s="330">
      <c r="A16" s="93" t="inlineStr">
        <is>
          <t>Security Requirements</t>
        </is>
      </c>
      <c r="B16" s="104">
        <f>IF(ISNUMBER(Interview!$J75),Interview!$J$75,SUM(LEFT(Interview!$J$75),".5"))</f>
        <v/>
      </c>
      <c r="C16" s="135">
        <f>Roadmap!M55</f>
        <v/>
      </c>
      <c r="D16" s="42">
        <f>C16</f>
        <v/>
      </c>
      <c r="E16" s="135">
        <f>Roadmap!Q55</f>
        <v/>
      </c>
      <c r="F16" s="42">
        <f>E16</f>
        <v/>
      </c>
      <c r="G16" s="135">
        <f>Roadmap!U55</f>
        <v/>
      </c>
      <c r="H16" s="42">
        <f>G16</f>
        <v/>
      </c>
      <c r="I16" s="135">
        <f>Roadmap!Y55</f>
        <v/>
      </c>
      <c r="J16" s="42">
        <f>I16</f>
        <v/>
      </c>
      <c r="K16" s="125">
        <f>IFERROR(I16-B16,I16-LEFT(B16,1))</f>
        <v/>
      </c>
      <c r="L16" s="294" t="n"/>
      <c r="M16" s="294" t="n"/>
      <c r="N16" s="294" t="n"/>
      <c r="O16" s="294" t="n"/>
      <c r="P16" s="294" t="n"/>
      <c r="Q16" s="294" t="n"/>
      <c r="R16" s="294" t="n"/>
      <c r="S16" s="294" t="n"/>
      <c r="T16" s="294" t="n"/>
      <c r="U16" s="294" t="n"/>
      <c r="V16" s="294" t="n"/>
      <c r="Z16" s="52">
        <f>A16</f>
        <v/>
      </c>
      <c r="AA16" s="126">
        <f>I16</f>
        <v/>
      </c>
      <c r="AB16" s="126">
        <f>G16</f>
        <v/>
      </c>
      <c r="AC16" s="126">
        <f>E16</f>
        <v/>
      </c>
      <c r="AD16" s="126">
        <f>C16</f>
        <v/>
      </c>
      <c r="AE16" s="126">
        <f>B16</f>
        <v/>
      </c>
    </row>
    <row r="17">
      <c r="A17" s="94" t="inlineStr">
        <is>
          <t>Secure Architecture</t>
        </is>
      </c>
      <c r="B17" s="105">
        <f>IF(ISNUMBER(Interview!$J$89),Interview!$J$89,SUM(LEFT(Interview!$J$89),".5"))</f>
        <v/>
      </c>
      <c r="C17" s="135">
        <f>Roadmap!M64</f>
        <v/>
      </c>
      <c r="D17" s="44">
        <f>C17</f>
        <v/>
      </c>
      <c r="E17" s="135">
        <f>Roadmap!Q64</f>
        <v/>
      </c>
      <c r="F17" s="44">
        <f>E17</f>
        <v/>
      </c>
      <c r="G17" s="135">
        <f>Roadmap!U64</f>
        <v/>
      </c>
      <c r="H17" s="44">
        <f>G17</f>
        <v/>
      </c>
      <c r="I17" s="135">
        <f>Roadmap!Y64</f>
        <v/>
      </c>
      <c r="J17" s="44">
        <f>I17</f>
        <v/>
      </c>
      <c r="K17" s="125">
        <f>IFERROR(I17-B17,I17-LEFT(B17,1))</f>
        <v/>
      </c>
      <c r="L17" s="294">
        <f>A12</f>
        <v/>
      </c>
      <c r="M17" s="294" t="n"/>
      <c r="N17" s="294" t="n"/>
      <c r="O17" s="294" t="n"/>
      <c r="P17" s="294" t="n"/>
      <c r="Q17" s="294" t="n"/>
      <c r="R17" s="294" t="n"/>
      <c r="S17" s="294" t="n"/>
      <c r="T17" s="294" t="n"/>
      <c r="U17" s="294" t="n"/>
      <c r="V17" s="294" t="n"/>
      <c r="Z17" s="52">
        <f>A17</f>
        <v/>
      </c>
      <c r="AA17" s="126">
        <f>I17</f>
        <v/>
      </c>
      <c r="AB17" s="126">
        <f>G17</f>
        <v/>
      </c>
      <c r="AC17" s="126">
        <f>E17</f>
        <v/>
      </c>
      <c r="AD17" s="126">
        <f>C17</f>
        <v/>
      </c>
      <c r="AE17" s="126">
        <f>B17</f>
        <v/>
      </c>
    </row>
    <row r="18">
      <c r="A18" s="326" t="inlineStr">
        <is>
          <t>Secure Build</t>
        </is>
      </c>
      <c r="B18" s="290">
        <f>IF(ISNUMBER(Interview!$J$104),Interview!$J$104,SUM(LEFT(Interview!$J$104),".5"))</f>
        <v/>
      </c>
      <c r="C18" s="291">
        <f>Roadmap!M74</f>
        <v/>
      </c>
      <c r="D18" s="42">
        <f>C18</f>
        <v/>
      </c>
      <c r="E18" s="291">
        <f>Roadmap!Q74</f>
        <v/>
      </c>
      <c r="F18" s="42">
        <f>E18</f>
        <v/>
      </c>
      <c r="G18" s="291">
        <f>Roadmap!U74</f>
        <v/>
      </c>
      <c r="H18" s="42">
        <f>G18</f>
        <v/>
      </c>
      <c r="I18" s="291">
        <f>Roadmap!Y74</f>
        <v/>
      </c>
      <c r="J18" s="42">
        <f>I18</f>
        <v/>
      </c>
      <c r="K18" s="125">
        <f>IFERROR(I18-B18,I18-LEFT(B18,1))</f>
        <v/>
      </c>
      <c r="L18" s="294" t="n"/>
      <c r="M18" s="294" t="n"/>
      <c r="N18" s="294" t="n"/>
      <c r="O18" s="294" t="n"/>
      <c r="P18" s="294" t="n"/>
      <c r="Q18" s="294" t="n"/>
      <c r="R18" s="294" t="n"/>
      <c r="S18" s="294" t="n"/>
      <c r="T18" s="294" t="n"/>
      <c r="U18" s="294" t="n"/>
      <c r="V18" s="294" t="n"/>
      <c r="Z18" s="52">
        <f>A18</f>
        <v/>
      </c>
      <c r="AA18" s="126">
        <f>I18</f>
        <v/>
      </c>
      <c r="AB18" s="126">
        <f>G18</f>
        <v/>
      </c>
      <c r="AC18" s="126">
        <f>E18</f>
        <v/>
      </c>
      <c r="AD18" s="126">
        <f>C18</f>
        <v/>
      </c>
      <c r="AE18" s="126">
        <f>B18</f>
        <v/>
      </c>
    </row>
    <row r="19">
      <c r="A19" s="326" t="inlineStr">
        <is>
          <t>Secure Deployment</t>
        </is>
      </c>
      <c r="B19" s="290">
        <f>IF(ISNUMBER(Interview!$J$118),Interview!$J$118,SUM(LEFT(Interview!$J$118),".5"))</f>
        <v/>
      </c>
      <c r="C19" s="135">
        <f>Roadmap!M83</f>
        <v/>
      </c>
      <c r="D19" s="42">
        <f>C19</f>
        <v/>
      </c>
      <c r="E19" s="135">
        <f>Roadmap!Q83</f>
        <v/>
      </c>
      <c r="F19" s="42">
        <f>E19</f>
        <v/>
      </c>
      <c r="G19" s="135">
        <f>Roadmap!U83</f>
        <v/>
      </c>
      <c r="H19" s="42">
        <f>G19</f>
        <v/>
      </c>
      <c r="I19" s="135">
        <f>Roadmap!Y83</f>
        <v/>
      </c>
      <c r="J19" s="42">
        <f>I19</f>
        <v/>
      </c>
      <c r="K19" s="125">
        <f>IFERROR(I19-B19,I19-LEFT(B19,1))</f>
        <v/>
      </c>
      <c r="L19" s="294" t="n"/>
      <c r="M19" s="294" t="n"/>
      <c r="N19" s="294" t="n"/>
      <c r="O19" s="294" t="n"/>
      <c r="P19" s="294" t="n"/>
      <c r="Q19" s="294" t="n"/>
      <c r="R19" s="294" t="n"/>
      <c r="S19" s="294" t="n"/>
      <c r="T19" s="294" t="n"/>
      <c r="U19" s="294" t="n"/>
      <c r="V19" s="294" t="n"/>
      <c r="Z19" s="52">
        <f>A19</f>
        <v/>
      </c>
      <c r="AA19" s="126">
        <f>I19</f>
        <v/>
      </c>
      <c r="AB19" s="126">
        <f>G19</f>
        <v/>
      </c>
      <c r="AC19" s="126">
        <f>E19</f>
        <v/>
      </c>
      <c r="AD19" s="126">
        <f>C19</f>
        <v/>
      </c>
      <c r="AE19" s="126">
        <f>B19</f>
        <v/>
      </c>
    </row>
    <row r="20">
      <c r="A20" s="326" t="inlineStr">
        <is>
          <t>Defect Management</t>
        </is>
      </c>
      <c r="B20" s="290">
        <f>IF(ISNUMBER(Interview!$J$132),Interview!$J$132,SUM(LEFT(Interview!$J$132),".5"))</f>
        <v/>
      </c>
      <c r="C20" s="135">
        <f>Roadmap!M92</f>
        <v/>
      </c>
      <c r="D20" s="42">
        <f>C20</f>
        <v/>
      </c>
      <c r="E20" s="135">
        <f>Roadmap!Q92</f>
        <v/>
      </c>
      <c r="F20" s="42">
        <f>E20</f>
        <v/>
      </c>
      <c r="G20" s="135">
        <f>Roadmap!U92</f>
        <v/>
      </c>
      <c r="H20" s="42">
        <f>G20</f>
        <v/>
      </c>
      <c r="I20" s="135">
        <f>Roadmap!Y92</f>
        <v/>
      </c>
      <c r="J20" s="42">
        <f>I20</f>
        <v/>
      </c>
      <c r="K20" s="125">
        <f>IFERROR(I20-B20,I20-LEFT(B20,1))</f>
        <v/>
      </c>
      <c r="L20" s="294" t="n"/>
      <c r="M20" s="294" t="n"/>
      <c r="N20" s="294" t="n"/>
      <c r="O20" s="294" t="n"/>
      <c r="P20" s="294" t="n"/>
      <c r="Q20" s="294" t="n"/>
      <c r="R20" s="294" t="n"/>
      <c r="S20" s="294" t="n"/>
      <c r="T20" s="294" t="n"/>
      <c r="U20" s="294" t="n"/>
      <c r="V20" s="294" t="n"/>
      <c r="Z20" s="52">
        <f>A20</f>
        <v/>
      </c>
      <c r="AA20" s="126">
        <f>I20</f>
        <v/>
      </c>
      <c r="AB20" s="126">
        <f>G20</f>
        <v/>
      </c>
      <c r="AC20" s="126">
        <f>E20</f>
        <v/>
      </c>
      <c r="AD20" s="126">
        <f>C20</f>
        <v/>
      </c>
      <c r="AE20" s="126">
        <f>B20</f>
        <v/>
      </c>
    </row>
    <row r="21">
      <c r="A21" s="89" t="inlineStr">
        <is>
          <t>Architecture Assessment</t>
        </is>
      </c>
      <c r="B21" s="292">
        <f>IF(ISNUMBER(Interview!$J$147),Interview!$J$147,SUM(LEFT(Interview!$J$147),".5"))</f>
        <v/>
      </c>
      <c r="C21" s="291">
        <f>Roadmap!M102</f>
        <v/>
      </c>
      <c r="D21" s="45">
        <f>C21</f>
        <v/>
      </c>
      <c r="E21" s="291">
        <f>Roadmap!Q102</f>
        <v/>
      </c>
      <c r="F21" s="45">
        <f>E21</f>
        <v/>
      </c>
      <c r="G21" s="291">
        <f>Roadmap!U102</f>
        <v/>
      </c>
      <c r="H21" s="45">
        <f>G21</f>
        <v/>
      </c>
      <c r="I21" s="291">
        <f>Roadmap!Y102</f>
        <v/>
      </c>
      <c r="J21" s="45">
        <f>I21</f>
        <v/>
      </c>
      <c r="K21" s="125">
        <f>IFERROR(I21-B21,I21-LEFT(B21,1))</f>
        <v/>
      </c>
      <c r="L21" s="294" t="n"/>
      <c r="M21" s="294" t="n"/>
      <c r="N21" s="294" t="n"/>
      <c r="O21" s="294" t="n"/>
      <c r="P21" s="294" t="n"/>
      <c r="Q21" s="294" t="n"/>
      <c r="R21" s="294" t="n"/>
      <c r="S21" s="294" t="n"/>
      <c r="T21" s="294" t="n"/>
      <c r="U21" s="294" t="n"/>
      <c r="V21" s="294" t="n"/>
      <c r="Z21" s="52">
        <f>A21</f>
        <v/>
      </c>
      <c r="AA21" s="126">
        <f>I21</f>
        <v/>
      </c>
      <c r="AB21" s="126">
        <f>G21</f>
        <v/>
      </c>
      <c r="AC21" s="126">
        <f>E21</f>
        <v/>
      </c>
      <c r="AD21" s="126">
        <f>C21</f>
        <v/>
      </c>
      <c r="AE21" s="126">
        <f>B21</f>
        <v/>
      </c>
    </row>
    <row r="22">
      <c r="A22" s="90" t="inlineStr">
        <is>
          <t>Requirements Testing</t>
        </is>
      </c>
      <c r="B22" s="104">
        <f>IF(ISNUMBER(Interview!$J$161),Interview!$J$161,SUM(LEFT(Interview!$J$161),".5"))</f>
        <v/>
      </c>
      <c r="C22" s="135">
        <f>Roadmap!M111</f>
        <v/>
      </c>
      <c r="D22" s="42">
        <f>C22</f>
        <v/>
      </c>
      <c r="E22" s="135">
        <f>Roadmap!Q111</f>
        <v/>
      </c>
      <c r="F22" s="42">
        <f>E22</f>
        <v/>
      </c>
      <c r="G22" s="135">
        <f>Roadmap!U111</f>
        <v/>
      </c>
      <c r="H22" s="42">
        <f>G22</f>
        <v/>
      </c>
      <c r="I22" s="135">
        <f>Roadmap!Y111</f>
        <v/>
      </c>
      <c r="J22" s="42">
        <f>I22</f>
        <v/>
      </c>
      <c r="K22" s="125">
        <f>IFERROR(I22-B22,I22-LEFT(B22,1))</f>
        <v/>
      </c>
      <c r="L22" s="294" t="n"/>
      <c r="M22" s="294" t="n"/>
      <c r="N22" s="294" t="n"/>
      <c r="O22" s="294" t="n"/>
      <c r="P22" s="294" t="n"/>
      <c r="Q22" s="294" t="n"/>
      <c r="R22" s="294" t="n"/>
      <c r="S22" s="294" t="n"/>
      <c r="T22" s="294" t="n"/>
      <c r="U22" s="294" t="n"/>
      <c r="V22" s="294" t="n"/>
      <c r="Z22" s="52">
        <f>A22</f>
        <v/>
      </c>
      <c r="AA22" s="126">
        <f>I22</f>
        <v/>
      </c>
      <c r="AB22" s="126">
        <f>G22</f>
        <v/>
      </c>
      <c r="AC22" s="126">
        <f>E22</f>
        <v/>
      </c>
      <c r="AD22" s="126">
        <f>C22</f>
        <v/>
      </c>
      <c r="AE22" s="126">
        <f>B22</f>
        <v/>
      </c>
    </row>
    <row r="23">
      <c r="A23" s="91" t="inlineStr">
        <is>
          <t>Security Testing</t>
        </is>
      </c>
      <c r="B23" s="105">
        <f>IF(ISNUMBER(Interview!$J$175),Interview!$J$175,SUM(LEFT(Interview!$J$175),".5"))</f>
        <v/>
      </c>
      <c r="C23" s="135">
        <f>Roadmap!M120</f>
        <v/>
      </c>
      <c r="D23" s="44">
        <f>C23</f>
        <v/>
      </c>
      <c r="E23" s="135">
        <f>Roadmap!Q120</f>
        <v/>
      </c>
      <c r="F23" s="44">
        <f>E23</f>
        <v/>
      </c>
      <c r="G23" s="135">
        <f>Roadmap!U120</f>
        <v/>
      </c>
      <c r="H23" s="44">
        <f>G23</f>
        <v/>
      </c>
      <c r="I23" s="135">
        <f>Roadmap!Y120</f>
        <v/>
      </c>
      <c r="J23" s="44">
        <f>I23</f>
        <v/>
      </c>
      <c r="K23" s="125">
        <f>IFERROR(I23-B23,I23-LEFT(B23,1))</f>
        <v/>
      </c>
      <c r="L23" s="294" t="n"/>
      <c r="M23" s="294" t="n"/>
      <c r="N23" s="294" t="n"/>
      <c r="O23" s="294" t="n"/>
      <c r="P23" s="294" t="n"/>
      <c r="Q23" s="294" t="n"/>
      <c r="R23" s="294" t="n"/>
      <c r="S23" s="294" t="n"/>
      <c r="T23" s="294" t="n"/>
      <c r="U23" s="294" t="n"/>
      <c r="V23" s="294" t="n"/>
      <c r="Z23" s="52">
        <f>A23</f>
        <v/>
      </c>
      <c r="AA23" s="126">
        <f>I23</f>
        <v/>
      </c>
      <c r="AB23" s="126">
        <f>G23</f>
        <v/>
      </c>
      <c r="AC23" s="126">
        <f>E23</f>
        <v/>
      </c>
      <c r="AD23" s="126">
        <f>C23</f>
        <v/>
      </c>
      <c r="AE23" s="126">
        <f>B23</f>
        <v/>
      </c>
    </row>
    <row r="24">
      <c r="A24" s="86" t="inlineStr">
        <is>
          <t>Incident Management</t>
        </is>
      </c>
      <c r="B24" s="104">
        <f>IF(ISNUMBER(Interview!$J$190),Interview!$J$190,SUM(LEFT(Interview!$J$190),".5"))</f>
        <v/>
      </c>
      <c r="C24" s="289">
        <f>Roadmap!M130</f>
        <v/>
      </c>
      <c r="D24" s="45">
        <f>C24</f>
        <v/>
      </c>
      <c r="E24" s="289">
        <f>Roadmap!Q130</f>
        <v/>
      </c>
      <c r="F24" s="45">
        <f>E24</f>
        <v/>
      </c>
      <c r="G24" s="289">
        <f>Roadmap!U130</f>
        <v/>
      </c>
      <c r="H24" s="45">
        <f>G24</f>
        <v/>
      </c>
      <c r="I24" s="289">
        <f>Roadmap!Y130</f>
        <v/>
      </c>
      <c r="J24" s="45">
        <f>I24</f>
        <v/>
      </c>
      <c r="K24" s="125">
        <f>IFERROR(I24-B24,I24-LEFT(B24,1))</f>
        <v/>
      </c>
      <c r="L24" s="294" t="n"/>
      <c r="M24" s="294" t="n"/>
      <c r="N24" s="294" t="n"/>
      <c r="O24" s="294" t="n"/>
      <c r="P24" s="294" t="n"/>
      <c r="Q24" s="294" t="n"/>
      <c r="R24" s="294" t="n"/>
      <c r="S24" s="294" t="n"/>
      <c r="T24" s="294" t="n"/>
      <c r="U24" s="294" t="n"/>
      <c r="V24" s="294" t="n"/>
      <c r="Z24" s="52">
        <f>A24</f>
        <v/>
      </c>
      <c r="AA24" s="126">
        <f>I24</f>
        <v/>
      </c>
      <c r="AB24" s="126">
        <f>G24</f>
        <v/>
      </c>
      <c r="AC24" s="126">
        <f>E24</f>
        <v/>
      </c>
      <c r="AD24" s="126">
        <f>C24</f>
        <v/>
      </c>
      <c r="AE24" s="126">
        <f>B24</f>
        <v/>
      </c>
    </row>
    <row r="25">
      <c r="A25" s="87" t="inlineStr">
        <is>
          <t>Environment Management</t>
        </is>
      </c>
      <c r="B25" s="104">
        <f>IF(ISNUMBER(Interview!$J$204),Interview!$J$204,SUM(LEFT(Interview!$J$204),".5"))</f>
        <v/>
      </c>
      <c r="C25" s="135">
        <f>Roadmap!M139</f>
        <v/>
      </c>
      <c r="D25" s="42">
        <f>C25</f>
        <v/>
      </c>
      <c r="E25" s="135">
        <f>Roadmap!Q139</f>
        <v/>
      </c>
      <c r="F25" s="42">
        <f>E25</f>
        <v/>
      </c>
      <c r="G25" s="135">
        <f>Roadmap!U139</f>
        <v/>
      </c>
      <c r="H25" s="42">
        <f>G25</f>
        <v/>
      </c>
      <c r="I25" s="135">
        <f>Roadmap!Y139</f>
        <v/>
      </c>
      <c r="J25" s="42">
        <f>I25</f>
        <v/>
      </c>
      <c r="K25" s="125">
        <f>IFERROR(I25-B25,I25-LEFT(B25,1))</f>
        <v/>
      </c>
      <c r="L25" s="294" t="n"/>
      <c r="M25" s="294" t="n"/>
      <c r="N25" s="294" t="n"/>
      <c r="O25" s="294" t="n"/>
      <c r="P25" s="294" t="n"/>
      <c r="Q25" s="294" t="n"/>
      <c r="R25" s="294" t="n"/>
      <c r="S25" s="294" t="n"/>
      <c r="T25" s="294" t="n"/>
      <c r="U25" s="294" t="n"/>
      <c r="V25" s="294" t="n"/>
      <c r="Z25" s="52">
        <f>A25</f>
        <v/>
      </c>
      <c r="AA25" s="126">
        <f>I25</f>
        <v/>
      </c>
      <c r="AB25" s="126">
        <f>G25</f>
        <v/>
      </c>
      <c r="AC25" s="126">
        <f>E25</f>
        <v/>
      </c>
      <c r="AD25" s="126">
        <f>C25</f>
        <v/>
      </c>
      <c r="AE25" s="126">
        <f>B25</f>
        <v/>
      </c>
    </row>
    <row r="26" ht="14" customHeight="1" s="330" thickBot="1">
      <c r="A26" s="88" t="inlineStr">
        <is>
          <t>Operational Management</t>
        </is>
      </c>
      <c r="B26" s="106">
        <f>IF(ISNUMBER(Interview!$J$218),Interview!$J$218,SUM(LEFT(Interview!$J$218),".5"))</f>
        <v/>
      </c>
      <c r="C26" s="293">
        <f>Roadmap!M148</f>
        <v/>
      </c>
      <c r="D26" s="46">
        <f>C26</f>
        <v/>
      </c>
      <c r="E26" s="293">
        <f>Roadmap!Q148</f>
        <v/>
      </c>
      <c r="F26" s="46">
        <f>E26</f>
        <v/>
      </c>
      <c r="G26" s="293">
        <f>Roadmap!U148</f>
        <v/>
      </c>
      <c r="H26" s="46">
        <f>G26</f>
        <v/>
      </c>
      <c r="I26" s="293">
        <f>Roadmap!Y148</f>
        <v/>
      </c>
      <c r="J26" s="46">
        <f>I26</f>
        <v/>
      </c>
      <c r="K26" s="125">
        <f>IFERROR(I26-B26,I26-LEFT(B26,1))</f>
        <v/>
      </c>
      <c r="L26" s="294" t="n"/>
      <c r="M26" s="294" t="n"/>
      <c r="N26" s="294" t="n"/>
      <c r="O26" s="294" t="n"/>
      <c r="P26" s="294" t="n"/>
      <c r="Q26" s="294" t="n"/>
      <c r="R26" s="294" t="n"/>
      <c r="S26" s="294" t="n"/>
      <c r="T26" s="294" t="n"/>
      <c r="U26" s="294" t="n"/>
      <c r="V26" s="294" t="n"/>
      <c r="Z26" s="52">
        <f>A26</f>
        <v/>
      </c>
      <c r="AA26" s="126">
        <f>I26</f>
        <v/>
      </c>
      <c r="AB26" s="126">
        <f>G26</f>
        <v/>
      </c>
      <c r="AC26" s="126">
        <f>E26</f>
        <v/>
      </c>
      <c r="AD26" s="126">
        <f>C26</f>
        <v/>
      </c>
      <c r="AE26" s="126">
        <f>B26</f>
        <v/>
      </c>
    </row>
    <row r="27">
      <c r="L27" s="294">
        <f>A13</f>
        <v/>
      </c>
      <c r="M27" s="294" t="n"/>
      <c r="N27" s="294" t="n"/>
      <c r="O27" s="294" t="n"/>
      <c r="P27" s="294" t="n"/>
      <c r="Q27" s="294" t="n"/>
      <c r="R27" s="294" t="n"/>
      <c r="S27" s="294" t="n"/>
      <c r="T27" s="294" t="n"/>
      <c r="U27" s="294" t="n"/>
      <c r="V27" s="294" t="n"/>
    </row>
    <row r="28">
      <c r="B28" s="47" t="inlineStr">
        <is>
          <t>SAMM velocity:</t>
        </is>
      </c>
      <c r="C28" s="126">
        <f>SUM(C12:C26)-SUM(B12:B26)</f>
        <v/>
      </c>
      <c r="D28" s="126" t="n"/>
      <c r="E28" s="126">
        <f>SUM(E12:E26)-SUM(C12:C26)</f>
        <v/>
      </c>
      <c r="F28" s="126" t="n"/>
      <c r="G28" s="126">
        <f>SUM(G12:G26)-SUM(E12:E26)</f>
        <v/>
      </c>
      <c r="H28" s="126" t="n"/>
      <c r="I28" s="126">
        <f>SUM(I12:I26)-SUM(G12:G26)</f>
        <v/>
      </c>
      <c r="J28" s="126" t="n"/>
      <c r="K28" s="125">
        <f>SUM(K12:K26)</f>
        <v/>
      </c>
      <c r="L28" s="294" t="n"/>
      <c r="M28" s="294" t="n"/>
      <c r="N28" s="294" t="n"/>
      <c r="O28" s="294" t="n"/>
      <c r="P28" s="294" t="n"/>
      <c r="Q28" s="294" t="n"/>
      <c r="R28" s="294" t="n"/>
      <c r="S28" s="294" t="n"/>
      <c r="T28" s="294" t="n"/>
      <c r="U28" s="294" t="n"/>
      <c r="V28" s="294" t="n"/>
    </row>
    <row r="29">
      <c r="B29" s="47" t="n"/>
      <c r="C29" s="48">
        <f>C28/$K$28</f>
        <v/>
      </c>
      <c r="E29" s="48">
        <f>E28/$K$28</f>
        <v/>
      </c>
      <c r="G29" s="48">
        <f>G28/$K$28</f>
        <v/>
      </c>
      <c r="I29" s="48">
        <f>I28/$K$28</f>
        <v/>
      </c>
      <c r="K29" s="49">
        <f>1-K28/24</f>
        <v/>
      </c>
      <c r="L29" s="294" t="n"/>
      <c r="M29" s="294" t="n"/>
      <c r="N29" s="294" t="n"/>
      <c r="O29" s="294" t="n"/>
      <c r="P29" s="294" t="n"/>
      <c r="Q29" s="294" t="n"/>
      <c r="R29" s="294" t="n"/>
      <c r="S29" s="294" t="n"/>
      <c r="T29" s="294" t="n"/>
      <c r="U29" s="294" t="n"/>
      <c r="V29" s="294" t="n"/>
    </row>
    <row r="30">
      <c r="B30" s="47" t="n"/>
      <c r="L30" s="294" t="n"/>
      <c r="M30" s="294" t="n"/>
      <c r="N30" s="294" t="n"/>
      <c r="O30" s="294" t="n"/>
      <c r="P30" s="294" t="n"/>
      <c r="Q30" s="294" t="n"/>
      <c r="R30" s="294" t="n"/>
      <c r="S30" s="294" t="n"/>
      <c r="T30" s="294" t="n"/>
      <c r="U30" s="294" t="n"/>
      <c r="V30" s="294" t="n"/>
    </row>
    <row r="31" ht="14" customHeight="1" s="330" thickBot="1">
      <c r="L31" s="294" t="n"/>
      <c r="M31" s="294" t="n"/>
      <c r="N31" s="294" t="n"/>
      <c r="O31" s="294" t="n"/>
      <c r="P31" s="294" t="n"/>
      <c r="Q31" s="294" t="n"/>
      <c r="R31" s="294" t="n"/>
      <c r="S31" s="294" t="n"/>
      <c r="T31" s="294" t="n"/>
      <c r="U31" s="294" t="n"/>
      <c r="V31" s="294" t="n"/>
    </row>
    <row r="32">
      <c r="A32" s="50" t="inlineStr">
        <is>
          <t>Valid Maturity Levels</t>
        </is>
      </c>
      <c r="B32" s="51" t="n">
        <v>0</v>
      </c>
      <c r="L32" s="294" t="n"/>
      <c r="M32" s="294" t="n"/>
      <c r="N32" s="294" t="n"/>
      <c r="O32" s="294" t="n"/>
      <c r="P32" s="294" t="n"/>
      <c r="Q32" s="294" t="n"/>
      <c r="R32" s="294" t="n"/>
      <c r="S32" s="294" t="n"/>
      <c r="T32" s="294" t="n"/>
      <c r="U32" s="294" t="n"/>
      <c r="V32" s="294" t="n"/>
    </row>
    <row r="33">
      <c r="A33" s="52" t="n"/>
      <c r="B33" s="53" t="n">
        <v>0.5</v>
      </c>
      <c r="L33" s="294" t="n"/>
      <c r="M33" s="294" t="n"/>
      <c r="N33" s="294" t="n"/>
      <c r="O33" s="294" t="n"/>
      <c r="P33" s="294" t="n"/>
      <c r="Q33" s="294" t="n"/>
      <c r="R33" s="294" t="n"/>
      <c r="S33" s="294" t="n"/>
      <c r="T33" s="294" t="n"/>
      <c r="U33" s="294" t="n"/>
      <c r="V33" s="294" t="n"/>
    </row>
    <row r="34">
      <c r="A34" s="52" t="n"/>
      <c r="B34" s="53" t="n">
        <v>1</v>
      </c>
      <c r="L34" s="294">
        <f>A14</f>
        <v/>
      </c>
      <c r="M34" s="294" t="n"/>
      <c r="N34" s="294" t="n"/>
      <c r="O34" s="294" t="n"/>
      <c r="P34" s="294" t="n"/>
      <c r="Q34" s="294" t="n"/>
      <c r="R34" s="294" t="n"/>
      <c r="S34" s="294" t="n"/>
      <c r="T34" s="294" t="n"/>
      <c r="U34" s="294" t="n"/>
      <c r="V34" s="294" t="n"/>
    </row>
    <row r="35">
      <c r="A35" s="52" t="n"/>
      <c r="B35" s="53" t="n">
        <v>1.5</v>
      </c>
      <c r="L35" s="294" t="n"/>
      <c r="M35" s="294" t="n"/>
      <c r="N35" s="294" t="n"/>
      <c r="O35" s="294" t="n"/>
      <c r="P35" s="294" t="n"/>
      <c r="Q35" s="294" t="n"/>
      <c r="R35" s="294" t="n"/>
      <c r="S35" s="294" t="n"/>
      <c r="T35" s="294" t="n"/>
      <c r="U35" s="294" t="n"/>
      <c r="V35" s="294" t="n"/>
    </row>
    <row r="36">
      <c r="A36" s="52" t="n"/>
      <c r="B36" s="53" t="n">
        <v>2</v>
      </c>
      <c r="L36" s="294" t="n"/>
      <c r="M36" s="294" t="n"/>
      <c r="N36" s="294" t="n"/>
      <c r="O36" s="294" t="n"/>
      <c r="P36" s="294" t="n"/>
      <c r="Q36" s="294" t="n"/>
      <c r="R36" s="294" t="n"/>
      <c r="S36" s="294" t="n"/>
      <c r="T36" s="294" t="n"/>
      <c r="U36" s="294" t="n"/>
      <c r="V36" s="294" t="n"/>
    </row>
    <row r="37">
      <c r="A37" s="52" t="n"/>
      <c r="B37" s="53" t="n">
        <v>2.5</v>
      </c>
      <c r="L37" s="294" t="n"/>
      <c r="M37" s="294" t="n"/>
      <c r="N37" s="294" t="n"/>
      <c r="O37" s="294" t="n"/>
      <c r="P37" s="294" t="n"/>
      <c r="Q37" s="294" t="n"/>
      <c r="R37" s="294" t="n"/>
      <c r="S37" s="294" t="n"/>
      <c r="T37" s="294" t="n"/>
      <c r="U37" s="294" t="n"/>
      <c r="V37" s="294" t="n"/>
    </row>
    <row r="38" ht="14" customHeight="1" s="330" thickBot="1">
      <c r="A38" s="54" t="n"/>
      <c r="B38" s="55" t="n">
        <v>3</v>
      </c>
      <c r="L38" s="294" t="n"/>
      <c r="M38" s="294" t="n"/>
      <c r="N38" s="294" t="n"/>
      <c r="O38" s="294" t="n"/>
      <c r="P38" s="294" t="n"/>
      <c r="Q38" s="294" t="n"/>
      <c r="R38" s="294" t="n"/>
      <c r="S38" s="294" t="n"/>
      <c r="T38" s="294" t="n"/>
      <c r="U38" s="294" t="n"/>
      <c r="V38" s="294" t="n"/>
    </row>
    <row r="39">
      <c r="L39" s="294" t="n"/>
      <c r="M39" s="294" t="n"/>
      <c r="N39" s="294" t="n"/>
      <c r="O39" s="294" t="n"/>
      <c r="P39" s="294" t="n"/>
      <c r="Q39" s="294" t="n"/>
      <c r="R39" s="294" t="n"/>
      <c r="S39" s="294" t="n"/>
      <c r="T39" s="294" t="n"/>
      <c r="U39" s="294" t="n"/>
      <c r="V39" s="294" t="n"/>
    </row>
    <row r="40">
      <c r="L40" s="294" t="n"/>
      <c r="M40" s="294" t="n"/>
      <c r="N40" s="294" t="n"/>
      <c r="O40" s="294" t="n"/>
      <c r="P40" s="294" t="n"/>
      <c r="Q40" s="294" t="n"/>
      <c r="R40" s="294" t="n"/>
      <c r="S40" s="294" t="n"/>
      <c r="T40" s="294" t="n"/>
      <c r="U40" s="294" t="n"/>
      <c r="V40" s="294" t="n"/>
    </row>
    <row r="41">
      <c r="L41" s="294">
        <f>A15</f>
        <v/>
      </c>
      <c r="M41" s="294" t="n"/>
      <c r="N41" s="294" t="n"/>
      <c r="O41" s="294" t="n"/>
      <c r="P41" s="294" t="n"/>
      <c r="Q41" s="294" t="n"/>
      <c r="R41" s="294" t="n"/>
      <c r="S41" s="294" t="n"/>
      <c r="T41" s="294" t="n"/>
      <c r="U41" s="294" t="n"/>
      <c r="V41" s="294" t="n"/>
    </row>
    <row r="42">
      <c r="L42" s="294" t="n"/>
      <c r="M42" s="294" t="n"/>
      <c r="N42" s="294" t="n"/>
      <c r="O42" s="294" t="n"/>
      <c r="P42" s="294" t="n"/>
      <c r="Q42" s="294" t="n"/>
      <c r="R42" s="294" t="n"/>
      <c r="S42" s="294" t="n"/>
      <c r="T42" s="294" t="n"/>
      <c r="U42" s="294" t="n"/>
      <c r="V42" s="294" t="n"/>
    </row>
    <row r="43">
      <c r="L43" s="294" t="n"/>
      <c r="M43" s="294" t="n"/>
      <c r="N43" s="294" t="n"/>
      <c r="O43" s="294" t="n"/>
      <c r="P43" s="294" t="n"/>
      <c r="Q43" s="294" t="n"/>
      <c r="R43" s="294" t="n"/>
      <c r="S43" s="294" t="n"/>
      <c r="T43" s="294" t="n"/>
      <c r="U43" s="294" t="n"/>
      <c r="V43" s="294" t="n"/>
    </row>
    <row r="44">
      <c r="L44" s="294" t="n"/>
      <c r="M44" s="294" t="n"/>
      <c r="N44" s="294" t="n"/>
      <c r="O44" s="294" t="n"/>
      <c r="P44" s="294" t="n"/>
      <c r="Q44" s="294" t="n"/>
      <c r="R44" s="294" t="n"/>
      <c r="S44" s="294" t="n"/>
      <c r="T44" s="294" t="n"/>
      <c r="U44" s="294" t="n"/>
      <c r="V44" s="294" t="n"/>
    </row>
    <row r="45">
      <c r="L45" s="294" t="n"/>
      <c r="M45" s="294" t="n"/>
      <c r="N45" s="294" t="n"/>
      <c r="O45" s="294" t="n"/>
      <c r="P45" s="294" t="n"/>
      <c r="Q45" s="294" t="n"/>
      <c r="R45" s="294" t="n"/>
      <c r="S45" s="294" t="n"/>
      <c r="T45" s="294" t="n"/>
      <c r="U45" s="294" t="n"/>
      <c r="V45" s="294" t="n"/>
    </row>
    <row r="46">
      <c r="L46" s="294" t="n"/>
      <c r="M46" s="294" t="n"/>
      <c r="N46" s="294" t="n"/>
      <c r="O46" s="294" t="n"/>
      <c r="P46" s="294" t="n"/>
      <c r="Q46" s="294" t="n"/>
      <c r="R46" s="294" t="n"/>
      <c r="S46" s="294" t="n"/>
      <c r="T46" s="294" t="n"/>
      <c r="U46" s="294" t="n"/>
      <c r="V46" s="294" t="n"/>
    </row>
    <row r="47">
      <c r="L47" s="294" t="n"/>
      <c r="M47" s="294" t="n"/>
      <c r="N47" s="294" t="n"/>
      <c r="O47" s="294" t="n"/>
      <c r="P47" s="294" t="n"/>
      <c r="Q47" s="294" t="n"/>
      <c r="R47" s="294" t="n"/>
      <c r="S47" s="294" t="n"/>
      <c r="T47" s="294" t="n"/>
      <c r="U47" s="294" t="n"/>
      <c r="V47" s="294" t="n"/>
    </row>
    <row r="48">
      <c r="L48" s="294">
        <f>A16</f>
        <v/>
      </c>
      <c r="M48" s="294" t="n"/>
      <c r="N48" s="294" t="n"/>
      <c r="O48" s="294" t="n"/>
      <c r="P48" s="294" t="n"/>
      <c r="Q48" s="294" t="n"/>
      <c r="R48" s="294" t="n"/>
      <c r="S48" s="294" t="n"/>
      <c r="T48" s="294" t="n"/>
      <c r="U48" s="294" t="n"/>
      <c r="V48" s="294" t="n"/>
    </row>
    <row r="49">
      <c r="L49" s="294" t="n"/>
      <c r="M49" s="294" t="n"/>
      <c r="N49" s="294" t="n"/>
      <c r="O49" s="294" t="n"/>
      <c r="P49" s="294" t="n"/>
      <c r="Q49" s="294" t="n"/>
      <c r="R49" s="294" t="n"/>
      <c r="S49" s="294" t="n"/>
      <c r="T49" s="294" t="n"/>
      <c r="U49" s="294" t="n"/>
      <c r="V49" s="294" t="n"/>
    </row>
    <row r="50">
      <c r="L50" s="294" t="n"/>
      <c r="M50" s="294" t="n"/>
      <c r="N50" s="294" t="n"/>
      <c r="O50" s="294" t="n"/>
      <c r="P50" s="294" t="n"/>
      <c r="Q50" s="294" t="n"/>
      <c r="R50" s="294" t="n"/>
      <c r="S50" s="294" t="n"/>
      <c r="T50" s="294" t="n"/>
      <c r="U50" s="294" t="n"/>
      <c r="V50" s="294" t="n"/>
    </row>
    <row r="51">
      <c r="L51" s="294" t="n"/>
      <c r="M51" s="294" t="n"/>
      <c r="N51" s="294" t="n"/>
      <c r="O51" s="294" t="n"/>
      <c r="P51" s="294" t="n"/>
      <c r="Q51" s="294" t="n"/>
      <c r="R51" s="294" t="n"/>
      <c r="S51" s="294" t="n"/>
      <c r="T51" s="294" t="n"/>
      <c r="U51" s="294" t="n"/>
      <c r="V51" s="294" t="n"/>
    </row>
    <row r="52">
      <c r="L52" s="294" t="n"/>
      <c r="M52" s="294" t="n"/>
      <c r="N52" s="294" t="n"/>
      <c r="O52" s="294" t="n"/>
      <c r="P52" s="294" t="n"/>
      <c r="Q52" s="294" t="n"/>
      <c r="R52" s="294" t="n"/>
      <c r="S52" s="294" t="n"/>
      <c r="T52" s="294" t="n"/>
      <c r="U52" s="294" t="n"/>
      <c r="V52" s="294" t="n"/>
    </row>
    <row r="53">
      <c r="L53" s="294" t="n"/>
      <c r="M53" s="294" t="n"/>
      <c r="N53" s="294" t="n"/>
      <c r="O53" s="294" t="n"/>
      <c r="P53" s="294" t="n"/>
      <c r="Q53" s="294" t="n"/>
      <c r="R53" s="294" t="n"/>
      <c r="S53" s="294" t="n"/>
      <c r="T53" s="294" t="n"/>
      <c r="U53" s="294" t="n"/>
      <c r="V53" s="294" t="n"/>
    </row>
    <row r="54">
      <c r="L54" s="294" t="n"/>
      <c r="M54" s="294" t="n"/>
      <c r="N54" s="294" t="n"/>
      <c r="O54" s="294" t="n"/>
      <c r="P54" s="294" t="n"/>
      <c r="Q54" s="294" t="n"/>
      <c r="R54" s="294" t="n"/>
      <c r="S54" s="294" t="n"/>
      <c r="T54" s="294" t="n"/>
      <c r="U54" s="294" t="n"/>
      <c r="V54" s="294" t="n"/>
    </row>
    <row r="55">
      <c r="L55" s="294" t="n"/>
      <c r="M55" s="294" t="n"/>
      <c r="N55" s="294" t="n"/>
      <c r="O55" s="294" t="n"/>
      <c r="P55" s="294" t="n"/>
      <c r="Q55" s="294" t="n"/>
      <c r="R55" s="294" t="n"/>
      <c r="S55" s="294" t="n"/>
      <c r="T55" s="294" t="n"/>
      <c r="U55" s="294" t="n"/>
      <c r="V55" s="294" t="n"/>
    </row>
    <row r="56">
      <c r="L56" s="294">
        <f>A17</f>
        <v/>
      </c>
    </row>
    <row r="57">
      <c r="L57" s="52" t="n"/>
    </row>
    <row r="58">
      <c r="L58" s="52" t="n"/>
    </row>
    <row r="59">
      <c r="L59" s="52" t="n"/>
    </row>
    <row r="60">
      <c r="L60" s="52" t="n"/>
    </row>
    <row r="61">
      <c r="L61" s="52" t="n"/>
    </row>
    <row r="62">
      <c r="L62" s="52" t="n"/>
    </row>
    <row r="63">
      <c r="L63" s="52" t="inlineStr">
        <is>
          <t>Secure Build</t>
        </is>
      </c>
    </row>
    <row r="64">
      <c r="L64" s="52" t="n"/>
    </row>
    <row r="65">
      <c r="L65" s="52" t="n"/>
    </row>
    <row r="66">
      <c r="L66" s="52" t="n"/>
    </row>
    <row r="67">
      <c r="L67" s="52" t="n"/>
    </row>
    <row r="68">
      <c r="L68" s="52" t="n"/>
    </row>
    <row r="69">
      <c r="L69" s="52" t="n"/>
    </row>
    <row r="70">
      <c r="L70" s="52" t="inlineStr">
        <is>
          <t>Secure Deployment</t>
        </is>
      </c>
    </row>
    <row r="71">
      <c r="L71" s="52" t="n"/>
    </row>
    <row r="72">
      <c r="L72" s="52" t="n"/>
    </row>
    <row r="73">
      <c r="L73" s="52" t="n"/>
    </row>
    <row r="74">
      <c r="L74" s="52" t="n"/>
    </row>
    <row r="75">
      <c r="L75" s="52" t="n"/>
    </row>
    <row r="76">
      <c r="L76" s="52" t="n"/>
    </row>
    <row r="77">
      <c r="L77" s="52" t="inlineStr">
        <is>
          <t>Defect Management</t>
        </is>
      </c>
    </row>
    <row r="78">
      <c r="L78" s="52" t="n"/>
    </row>
    <row r="79">
      <c r="L79" s="52" t="n"/>
    </row>
    <row r="80">
      <c r="L80" s="52" t="n"/>
      <c r="M80" s="294" t="n"/>
      <c r="N80" s="294" t="n"/>
      <c r="O80" s="294" t="n"/>
      <c r="P80" s="294" t="n"/>
      <c r="Q80" s="294" t="n"/>
      <c r="R80" s="294" t="n"/>
      <c r="S80" s="294" t="n"/>
      <c r="T80" s="294" t="n"/>
      <c r="U80" s="294" t="n"/>
      <c r="V80" s="294" t="n"/>
    </row>
    <row r="81">
      <c r="L81" s="294" t="n"/>
      <c r="M81" s="294" t="n"/>
      <c r="N81" s="294" t="n"/>
      <c r="O81" s="294" t="n"/>
      <c r="P81" s="294" t="n"/>
      <c r="Q81" s="294" t="n"/>
      <c r="R81" s="294" t="n"/>
      <c r="S81" s="294" t="n"/>
      <c r="T81" s="294" t="n"/>
      <c r="U81" s="294" t="n"/>
      <c r="V81" s="294" t="n"/>
    </row>
    <row r="82">
      <c r="L82" s="294" t="n"/>
      <c r="M82" s="294" t="n"/>
      <c r="N82" s="294" t="n"/>
      <c r="O82" s="294" t="n"/>
      <c r="P82" s="294" t="n"/>
      <c r="Q82" s="294" t="n"/>
      <c r="R82" s="294" t="n"/>
      <c r="S82" s="294" t="n"/>
      <c r="T82" s="294" t="n"/>
      <c r="U82" s="294" t="n"/>
      <c r="V82" s="294" t="n"/>
    </row>
    <row r="83">
      <c r="L83" s="294" t="n"/>
      <c r="M83" s="294" t="n"/>
      <c r="N83" s="294" t="n"/>
      <c r="O83" s="294" t="n"/>
      <c r="P83" s="294" t="n"/>
      <c r="Q83" s="294" t="n"/>
      <c r="R83" s="294" t="n"/>
      <c r="S83" s="294" t="n"/>
      <c r="T83" s="294" t="n"/>
      <c r="U83" s="294" t="n"/>
      <c r="V83" s="294" t="n"/>
    </row>
    <row r="84">
      <c r="L84" s="294" t="n"/>
      <c r="M84" s="294" t="n"/>
      <c r="N84" s="294" t="n"/>
      <c r="O84" s="294" t="n"/>
      <c r="P84" s="294" t="n"/>
      <c r="Q84" s="294" t="n"/>
      <c r="R84" s="294" t="n"/>
      <c r="S84" s="294" t="n"/>
      <c r="T84" s="294" t="n"/>
      <c r="U84" s="294" t="n"/>
      <c r="V84" s="294" t="n"/>
    </row>
    <row r="85">
      <c r="L85" s="294" t="n"/>
      <c r="M85" s="294" t="n"/>
      <c r="N85" s="294" t="n"/>
      <c r="O85" s="294" t="n"/>
      <c r="P85" s="294" t="n"/>
      <c r="Q85" s="294" t="n"/>
      <c r="R85" s="294" t="n"/>
      <c r="S85" s="294" t="n"/>
      <c r="T85" s="294" t="n"/>
      <c r="U85" s="294" t="n"/>
      <c r="V85" s="294" t="n"/>
    </row>
    <row r="86">
      <c r="L86" s="294" t="n"/>
      <c r="M86" s="294" t="n"/>
      <c r="N86" s="294" t="n"/>
      <c r="O86" s="294" t="n"/>
      <c r="P86" s="294" t="n"/>
      <c r="Q86" s="294" t="n"/>
      <c r="R86" s="294" t="n"/>
      <c r="S86" s="294" t="n"/>
      <c r="T86" s="294" t="n"/>
      <c r="U86" s="294" t="n"/>
      <c r="V86" s="294" t="n"/>
    </row>
    <row r="87">
      <c r="L87" s="294" t="n"/>
      <c r="M87" s="294" t="n"/>
      <c r="N87" s="294" t="n"/>
      <c r="O87" s="294" t="n"/>
      <c r="P87" s="294" t="n"/>
      <c r="Q87" s="294" t="n"/>
      <c r="R87" s="294" t="n"/>
      <c r="S87" s="294" t="n"/>
      <c r="T87" s="294" t="n"/>
      <c r="U87" s="294" t="n"/>
      <c r="V87" s="294" t="n"/>
    </row>
    <row r="88">
      <c r="L88" s="294">
        <f>A21</f>
        <v/>
      </c>
      <c r="M88" s="294" t="n"/>
      <c r="N88" s="294" t="n"/>
      <c r="O88" s="294" t="n"/>
      <c r="P88" s="294" t="n"/>
      <c r="Q88" s="294" t="n"/>
      <c r="R88" s="294" t="n"/>
      <c r="S88" s="294" t="n"/>
      <c r="T88" s="294" t="n"/>
      <c r="U88" s="294" t="n"/>
      <c r="V88" s="294" t="n"/>
    </row>
    <row r="89">
      <c r="L89" s="294" t="n"/>
      <c r="M89" s="294" t="n"/>
      <c r="N89" s="294" t="n"/>
      <c r="O89" s="294" t="n"/>
      <c r="P89" s="294" t="n"/>
      <c r="Q89" s="294" t="n"/>
      <c r="R89" s="294" t="n"/>
      <c r="S89" s="294" t="n"/>
      <c r="T89" s="294" t="n"/>
      <c r="U89" s="294" t="n"/>
      <c r="V89" s="294" t="n"/>
    </row>
    <row r="90">
      <c r="L90" s="294" t="n"/>
      <c r="M90" s="294" t="n"/>
      <c r="N90" s="294" t="n"/>
      <c r="O90" s="294" t="n"/>
      <c r="P90" s="294" t="n"/>
      <c r="Q90" s="294" t="n"/>
      <c r="R90" s="294" t="n"/>
      <c r="S90" s="294" t="n"/>
      <c r="T90" s="294" t="n"/>
      <c r="U90" s="294" t="n"/>
      <c r="V90" s="294" t="n"/>
    </row>
    <row r="91">
      <c r="L91" s="294" t="n"/>
      <c r="M91" s="294" t="n"/>
      <c r="N91" s="294" t="n"/>
      <c r="O91" s="294" t="n"/>
      <c r="P91" s="294" t="n"/>
      <c r="Q91" s="294" t="n"/>
      <c r="R91" s="294" t="n"/>
      <c r="S91" s="294" t="n"/>
      <c r="T91" s="294" t="n"/>
      <c r="U91" s="294" t="n"/>
      <c r="V91" s="294" t="n"/>
    </row>
    <row r="92">
      <c r="L92" s="294" t="n"/>
      <c r="M92" s="294" t="n"/>
      <c r="N92" s="294" t="n"/>
      <c r="O92" s="294" t="n"/>
      <c r="P92" s="294" t="n"/>
      <c r="Q92" s="294" t="n"/>
      <c r="R92" s="294" t="n"/>
      <c r="S92" s="294" t="n"/>
      <c r="T92" s="294" t="n"/>
      <c r="U92" s="294" t="n"/>
      <c r="V92" s="294" t="n"/>
    </row>
    <row r="93">
      <c r="L93" s="294" t="n"/>
      <c r="M93" s="294" t="n"/>
      <c r="N93" s="294" t="n"/>
      <c r="O93" s="294" t="n"/>
      <c r="P93" s="294" t="n"/>
      <c r="Q93" s="294" t="n"/>
      <c r="R93" s="294" t="n"/>
      <c r="S93" s="294" t="n"/>
      <c r="T93" s="294" t="n"/>
      <c r="U93" s="294" t="n"/>
      <c r="V93" s="294" t="n"/>
    </row>
    <row r="94">
      <c r="L94" s="294" t="n"/>
      <c r="M94" s="294" t="n"/>
      <c r="N94" s="294" t="n"/>
      <c r="O94" s="294" t="n"/>
      <c r="P94" s="294" t="n"/>
      <c r="Q94" s="294" t="n"/>
      <c r="R94" s="294" t="n"/>
      <c r="S94" s="294" t="n"/>
      <c r="T94" s="294" t="n"/>
      <c r="U94" s="294" t="n"/>
      <c r="V94" s="294" t="n"/>
    </row>
    <row r="95">
      <c r="L95" s="294" t="n"/>
      <c r="M95" s="294" t="n"/>
      <c r="N95" s="294" t="n"/>
      <c r="O95" s="294" t="n"/>
      <c r="P95" s="294" t="n"/>
      <c r="Q95" s="294" t="n"/>
      <c r="R95" s="294" t="n"/>
      <c r="S95" s="294" t="n"/>
      <c r="T95" s="294" t="n"/>
      <c r="U95" s="294" t="n"/>
      <c r="V95" s="294" t="n"/>
    </row>
    <row r="96">
      <c r="L96" s="294">
        <f>A22</f>
        <v/>
      </c>
      <c r="M96" s="294" t="n"/>
      <c r="N96" s="294" t="n"/>
      <c r="O96" s="294" t="n"/>
      <c r="P96" s="294" t="n"/>
      <c r="Q96" s="294" t="n"/>
      <c r="R96" s="294" t="n"/>
      <c r="S96" s="294" t="n"/>
      <c r="T96" s="294" t="n"/>
      <c r="U96" s="294" t="n"/>
      <c r="V96" s="294" t="n"/>
    </row>
    <row r="97">
      <c r="L97" s="294" t="n"/>
      <c r="M97" s="294" t="n"/>
      <c r="N97" s="294" t="n"/>
      <c r="O97" s="294" t="n"/>
      <c r="P97" s="294" t="n"/>
      <c r="Q97" s="294" t="n"/>
      <c r="R97" s="294" t="n"/>
      <c r="S97" s="294" t="n"/>
      <c r="T97" s="294" t="n"/>
      <c r="U97" s="294" t="n"/>
      <c r="V97" s="294" t="n"/>
    </row>
    <row r="98">
      <c r="L98" s="294" t="n"/>
      <c r="M98" s="294" t="n"/>
      <c r="N98" s="294" t="n"/>
      <c r="O98" s="294" t="n"/>
      <c r="P98" s="294" t="n"/>
      <c r="Q98" s="294" t="n"/>
      <c r="R98" s="294" t="n"/>
      <c r="S98" s="294" t="n"/>
      <c r="T98" s="294" t="n"/>
      <c r="U98" s="294" t="n"/>
      <c r="V98" s="294" t="n"/>
    </row>
    <row r="99">
      <c r="L99" s="294" t="n"/>
      <c r="M99" s="294" t="n"/>
      <c r="N99" s="294" t="n"/>
      <c r="O99" s="294" t="n"/>
      <c r="P99" s="294" t="n"/>
      <c r="Q99" s="294" t="n"/>
      <c r="R99" s="294" t="n"/>
      <c r="S99" s="294" t="n"/>
      <c r="T99" s="294" t="n"/>
      <c r="U99" s="294" t="n"/>
      <c r="V99" s="294" t="n"/>
    </row>
    <row r="100">
      <c r="L100" s="294" t="n"/>
      <c r="M100" s="294" t="n"/>
      <c r="N100" s="294" t="n"/>
      <c r="O100" s="294" t="n"/>
      <c r="P100" s="294" t="n"/>
      <c r="Q100" s="294" t="n"/>
      <c r="R100" s="294" t="n"/>
      <c r="S100" s="294" t="n"/>
      <c r="T100" s="294" t="n"/>
      <c r="U100" s="294" t="n"/>
      <c r="V100" s="294" t="n"/>
    </row>
    <row r="101">
      <c r="L101" s="294" t="n"/>
      <c r="M101" s="294" t="n"/>
      <c r="N101" s="294" t="n"/>
      <c r="O101" s="294" t="n"/>
      <c r="P101" s="294" t="n"/>
      <c r="Q101" s="294" t="n"/>
      <c r="R101" s="294" t="n"/>
      <c r="S101" s="294" t="n"/>
      <c r="T101" s="294" t="n"/>
      <c r="U101" s="294" t="n"/>
      <c r="V101" s="294" t="n"/>
    </row>
    <row r="102">
      <c r="L102" s="294" t="n"/>
      <c r="M102" s="294" t="n"/>
      <c r="N102" s="294" t="n"/>
      <c r="O102" s="294" t="n"/>
      <c r="P102" s="294" t="n"/>
      <c r="Q102" s="294" t="n"/>
      <c r="R102" s="294" t="n"/>
      <c r="S102" s="294" t="n"/>
      <c r="T102" s="294" t="n"/>
      <c r="U102" s="294" t="n"/>
      <c r="V102" s="294" t="n"/>
    </row>
    <row r="103">
      <c r="L103" s="294" t="n"/>
      <c r="M103" s="294" t="n"/>
      <c r="N103" s="294" t="n"/>
      <c r="O103" s="294" t="n"/>
      <c r="P103" s="294" t="n"/>
      <c r="Q103" s="294" t="n"/>
      <c r="R103" s="294" t="n"/>
      <c r="S103" s="294" t="n"/>
      <c r="T103" s="294" t="n"/>
      <c r="U103" s="294" t="n"/>
      <c r="V103" s="294" t="n"/>
    </row>
    <row r="104">
      <c r="L104" s="294">
        <f>A23</f>
        <v/>
      </c>
      <c r="M104" s="294" t="n"/>
      <c r="N104" s="294" t="n"/>
      <c r="O104" s="294" t="n"/>
      <c r="P104" s="294" t="n"/>
      <c r="Q104" s="294" t="n"/>
      <c r="R104" s="294" t="n"/>
      <c r="S104" s="294" t="n"/>
      <c r="T104" s="294" t="n"/>
      <c r="U104" s="294" t="n"/>
      <c r="V104" s="294" t="n"/>
    </row>
    <row r="105">
      <c r="L105" s="294" t="n"/>
      <c r="M105" s="294" t="n"/>
      <c r="N105" s="294" t="n"/>
      <c r="O105" s="294" t="n"/>
      <c r="P105" s="294" t="n"/>
      <c r="Q105" s="294" t="n"/>
      <c r="R105" s="294" t="n"/>
      <c r="S105" s="294" t="n"/>
      <c r="T105" s="294" t="n"/>
      <c r="U105" s="294" t="n"/>
      <c r="V105" s="294" t="n"/>
    </row>
    <row r="106">
      <c r="L106" s="294" t="n"/>
      <c r="M106" s="294" t="n"/>
      <c r="N106" s="294" t="n"/>
      <c r="O106" s="294" t="n"/>
      <c r="P106" s="294" t="n"/>
      <c r="Q106" s="294" t="n"/>
      <c r="R106" s="294" t="n"/>
      <c r="S106" s="294" t="n"/>
      <c r="T106" s="294" t="n"/>
      <c r="U106" s="294" t="n"/>
      <c r="V106" s="294" t="n"/>
    </row>
    <row r="107">
      <c r="L107" s="294" t="n"/>
      <c r="M107" s="294" t="n"/>
      <c r="N107" s="294" t="n"/>
      <c r="O107" s="294" t="n"/>
      <c r="P107" s="294" t="n"/>
      <c r="Q107" s="294" t="n"/>
      <c r="R107" s="294" t="n"/>
      <c r="S107" s="294" t="n"/>
      <c r="T107" s="294" t="n"/>
      <c r="U107" s="294" t="n"/>
      <c r="V107" s="294" t="n"/>
    </row>
    <row r="108">
      <c r="L108" s="294" t="n"/>
      <c r="M108" s="294" t="n"/>
      <c r="N108" s="294" t="n"/>
      <c r="O108" s="294" t="n"/>
      <c r="P108" s="294" t="n"/>
      <c r="Q108" s="294" t="n"/>
      <c r="R108" s="294" t="n"/>
      <c r="S108" s="294" t="n"/>
      <c r="T108" s="294" t="n"/>
      <c r="U108" s="294" t="n"/>
      <c r="V108" s="294" t="n"/>
    </row>
    <row r="109">
      <c r="L109" s="294" t="n"/>
      <c r="M109" s="294" t="n"/>
      <c r="N109" s="294" t="n"/>
      <c r="O109" s="294" t="n"/>
      <c r="P109" s="294" t="n"/>
      <c r="Q109" s="294" t="n"/>
      <c r="R109" s="294" t="n"/>
      <c r="S109" s="294" t="n"/>
      <c r="T109" s="294" t="n"/>
      <c r="U109" s="294" t="n"/>
      <c r="V109" s="294" t="n"/>
    </row>
    <row r="110">
      <c r="L110" s="294" t="n"/>
      <c r="M110" s="294" t="n"/>
      <c r="N110" s="294" t="n"/>
      <c r="O110" s="294" t="n"/>
      <c r="P110" s="294" t="n"/>
      <c r="Q110" s="294" t="n"/>
      <c r="R110" s="294" t="n"/>
      <c r="S110" s="294" t="n"/>
      <c r="T110" s="294" t="n"/>
      <c r="U110" s="294" t="n"/>
      <c r="V110" s="294" t="n"/>
    </row>
    <row r="111">
      <c r="L111" s="294" t="n"/>
      <c r="M111" s="294" t="n"/>
      <c r="N111" s="294" t="n"/>
      <c r="O111" s="294" t="n"/>
      <c r="P111" s="294" t="n"/>
      <c r="Q111" s="294" t="n"/>
      <c r="R111" s="294" t="n"/>
      <c r="S111" s="294" t="n"/>
      <c r="T111" s="294" t="n"/>
      <c r="U111" s="294" t="n"/>
      <c r="V111" s="294" t="n"/>
    </row>
    <row r="112">
      <c r="L112" s="294">
        <f>A24</f>
        <v/>
      </c>
      <c r="M112" s="294" t="n"/>
      <c r="N112" s="294" t="n"/>
      <c r="O112" s="294" t="n"/>
      <c r="P112" s="294" t="n"/>
      <c r="Q112" s="294" t="n"/>
      <c r="R112" s="294" t="n"/>
      <c r="S112" s="294" t="n"/>
      <c r="T112" s="294" t="n"/>
      <c r="U112" s="294" t="n"/>
      <c r="V112" s="294" t="n"/>
    </row>
    <row r="113">
      <c r="L113" s="294" t="n"/>
      <c r="M113" s="294" t="n"/>
      <c r="N113" s="294" t="n"/>
      <c r="O113" s="294" t="n"/>
      <c r="P113" s="294" t="n"/>
      <c r="Q113" s="294" t="n"/>
      <c r="R113" s="294" t="n"/>
      <c r="S113" s="294" t="n"/>
      <c r="T113" s="294" t="n"/>
      <c r="U113" s="294" t="n"/>
      <c r="V113" s="294" t="n"/>
    </row>
    <row r="114">
      <c r="L114" s="294" t="n"/>
      <c r="M114" s="294" t="n"/>
      <c r="N114" s="294" t="n"/>
      <c r="O114" s="294" t="n"/>
      <c r="P114" s="294" t="n"/>
      <c r="Q114" s="294" t="n"/>
      <c r="R114" s="294" t="n"/>
      <c r="S114" s="294" t="n"/>
      <c r="T114" s="294" t="n"/>
      <c r="U114" s="294" t="n"/>
      <c r="V114" s="294" t="n"/>
    </row>
    <row r="115">
      <c r="L115" s="294" t="n"/>
      <c r="M115" s="294" t="n"/>
      <c r="N115" s="294" t="n"/>
      <c r="O115" s="294" t="n"/>
      <c r="P115" s="294" t="n"/>
      <c r="Q115" s="294" t="n"/>
      <c r="R115" s="294" t="n"/>
      <c r="S115" s="294" t="n"/>
      <c r="T115" s="294" t="n"/>
      <c r="U115" s="294" t="n"/>
      <c r="V115" s="294" t="n"/>
    </row>
    <row r="116">
      <c r="L116" s="294" t="n"/>
      <c r="M116" s="294" t="n"/>
      <c r="N116" s="294" t="n"/>
      <c r="O116" s="294" t="n"/>
      <c r="P116" s="294" t="n"/>
      <c r="Q116" s="294" t="n"/>
      <c r="R116" s="294" t="n"/>
      <c r="S116" s="294" t="n"/>
      <c r="T116" s="294" t="n"/>
      <c r="U116" s="294" t="n"/>
      <c r="V116" s="294" t="n"/>
    </row>
    <row r="117">
      <c r="L117" s="294" t="n"/>
      <c r="M117" s="294" t="n"/>
      <c r="N117" s="294" t="n"/>
      <c r="O117" s="294" t="n"/>
      <c r="P117" s="294" t="n"/>
      <c r="Q117" s="294" t="n"/>
      <c r="R117" s="294" t="n"/>
      <c r="S117" s="294" t="n"/>
      <c r="T117" s="294" t="n"/>
      <c r="U117" s="294" t="n"/>
      <c r="V117" s="294" t="n"/>
    </row>
    <row r="118">
      <c r="L118" s="294" t="n"/>
      <c r="M118" s="294" t="n"/>
      <c r="N118" s="294" t="n"/>
      <c r="O118" s="294" t="n"/>
      <c r="P118" s="294" t="n"/>
      <c r="Q118" s="294" t="n"/>
      <c r="R118" s="294" t="n"/>
      <c r="S118" s="294" t="n"/>
      <c r="T118" s="294" t="n"/>
      <c r="U118" s="294" t="n"/>
      <c r="V118" s="294" t="n"/>
    </row>
    <row r="119">
      <c r="L119" s="294" t="n"/>
      <c r="M119" s="294" t="n"/>
      <c r="N119" s="294" t="n"/>
      <c r="O119" s="294" t="n"/>
      <c r="P119" s="294" t="n"/>
      <c r="Q119" s="294" t="n"/>
      <c r="R119" s="294" t="n"/>
      <c r="S119" s="294" t="n"/>
      <c r="T119" s="294" t="n"/>
      <c r="U119" s="294" t="n"/>
      <c r="V119" s="294" t="n"/>
    </row>
    <row r="120">
      <c r="L120" s="294">
        <f>A25</f>
        <v/>
      </c>
      <c r="M120" s="294" t="n"/>
      <c r="N120" s="294" t="n"/>
      <c r="O120" s="294" t="n"/>
      <c r="P120" s="294" t="n"/>
      <c r="Q120" s="294" t="n"/>
      <c r="R120" s="294" t="n"/>
      <c r="S120" s="294" t="n"/>
      <c r="T120" s="294" t="n"/>
      <c r="U120" s="294" t="n"/>
      <c r="V120" s="294" t="n"/>
    </row>
    <row r="121">
      <c r="L121" s="294" t="n"/>
      <c r="M121" s="294" t="n"/>
      <c r="N121" s="294" t="n"/>
      <c r="O121" s="294" t="n"/>
      <c r="P121" s="294" t="n"/>
      <c r="Q121" s="294" t="n"/>
      <c r="R121" s="294" t="n"/>
      <c r="S121" s="294" t="n"/>
      <c r="T121" s="294" t="n"/>
      <c r="U121" s="294" t="n"/>
      <c r="V121" s="294" t="n"/>
    </row>
    <row r="122">
      <c r="L122" s="294" t="n"/>
      <c r="M122" s="294" t="n"/>
      <c r="N122" s="294" t="n"/>
      <c r="O122" s="294" t="n"/>
      <c r="P122" s="294" t="n"/>
      <c r="Q122" s="294" t="n"/>
      <c r="R122" s="294" t="n"/>
      <c r="S122" s="294" t="n"/>
      <c r="T122" s="294" t="n"/>
      <c r="U122" s="294" t="n"/>
      <c r="V122" s="294" t="n"/>
    </row>
    <row r="123">
      <c r="L123" s="294" t="n"/>
      <c r="M123" s="294" t="n"/>
      <c r="N123" s="294" t="n"/>
      <c r="O123" s="294" t="n"/>
      <c r="P123" s="294" t="n"/>
      <c r="Q123" s="294" t="n"/>
      <c r="R123" s="294" t="n"/>
      <c r="S123" s="294" t="n"/>
      <c r="T123" s="294" t="n"/>
      <c r="U123" s="294" t="n"/>
      <c r="V123" s="294" t="n"/>
    </row>
    <row r="124">
      <c r="L124" s="294" t="n"/>
      <c r="M124" s="294" t="n"/>
      <c r="N124" s="294" t="n"/>
      <c r="O124" s="294" t="n"/>
      <c r="P124" s="294" t="n"/>
      <c r="Q124" s="294" t="n"/>
      <c r="R124" s="294" t="n"/>
      <c r="S124" s="294" t="n"/>
      <c r="T124" s="294" t="n"/>
      <c r="U124" s="294" t="n"/>
      <c r="V124" s="294" t="n"/>
    </row>
    <row r="125">
      <c r="L125" s="294" t="n"/>
      <c r="M125" s="294" t="n"/>
      <c r="N125" s="294" t="n"/>
      <c r="O125" s="294" t="n"/>
      <c r="P125" s="294" t="n"/>
      <c r="Q125" s="294" t="n"/>
      <c r="R125" s="294" t="n"/>
      <c r="S125" s="294" t="n"/>
      <c r="T125" s="294" t="n"/>
      <c r="U125" s="294" t="n"/>
      <c r="V125" s="294" t="n"/>
    </row>
    <row r="126">
      <c r="L126" s="294" t="n"/>
      <c r="M126" s="294" t="n"/>
      <c r="N126" s="294" t="n"/>
      <c r="O126" s="294" t="n"/>
      <c r="P126" s="294" t="n"/>
      <c r="Q126" s="294" t="n"/>
      <c r="R126" s="294" t="n"/>
      <c r="S126" s="294" t="n"/>
      <c r="T126" s="294" t="n"/>
      <c r="U126" s="294" t="n"/>
      <c r="V126" s="294" t="n"/>
    </row>
    <row r="127">
      <c r="L127" s="294" t="n"/>
      <c r="M127" s="294" t="n"/>
      <c r="N127" s="294" t="n"/>
      <c r="O127" s="294" t="n"/>
      <c r="P127" s="294" t="n"/>
      <c r="Q127" s="294" t="n"/>
      <c r="R127" s="294" t="n"/>
      <c r="S127" s="294" t="n"/>
      <c r="T127" s="294" t="n"/>
      <c r="U127" s="294" t="n"/>
      <c r="V127" s="294" t="n"/>
    </row>
    <row r="128">
      <c r="L128" s="294">
        <f>A26</f>
        <v/>
      </c>
      <c r="M128" s="294" t="n"/>
      <c r="N128" s="294" t="n"/>
      <c r="O128" s="294" t="n"/>
      <c r="P128" s="294" t="n"/>
      <c r="Q128" s="294" t="n"/>
      <c r="R128" s="294" t="n"/>
      <c r="S128" s="294" t="n"/>
      <c r="T128" s="294" t="n"/>
      <c r="U128" s="294" t="n"/>
      <c r="V128" s="294" t="n"/>
    </row>
    <row r="129">
      <c r="L129" s="294" t="n"/>
      <c r="M129" s="294" t="n"/>
      <c r="N129" s="294" t="n"/>
      <c r="O129" s="294" t="n"/>
      <c r="P129" s="294" t="n"/>
      <c r="Q129" s="294" t="n"/>
      <c r="R129" s="294" t="n"/>
      <c r="S129" s="294" t="n"/>
      <c r="T129" s="294" t="n"/>
      <c r="U129" s="294" t="n"/>
      <c r="V129" s="294" t="n"/>
    </row>
    <row r="130">
      <c r="L130" s="294" t="n"/>
      <c r="M130" s="294" t="n"/>
      <c r="N130" s="294" t="n"/>
      <c r="O130" s="294" t="n"/>
      <c r="P130" s="294" t="n"/>
      <c r="Q130" s="294" t="n"/>
      <c r="R130" s="294" t="n"/>
      <c r="S130" s="294" t="n"/>
      <c r="T130" s="294" t="n"/>
      <c r="U130" s="294" t="n"/>
      <c r="V130" s="294" t="n"/>
    </row>
    <row r="131">
      <c r="L131" s="294" t="n"/>
      <c r="M131" s="294" t="n"/>
      <c r="N131" s="294" t="n"/>
      <c r="O131" s="294" t="n"/>
      <c r="P131" s="294" t="n"/>
      <c r="Q131" s="294" t="n"/>
      <c r="R131" s="294" t="n"/>
      <c r="S131" s="294" t="n"/>
      <c r="T131" s="294" t="n"/>
      <c r="U131" s="294" t="n"/>
      <c r="V131" s="294" t="n"/>
    </row>
    <row r="132" ht="14" customHeight="1" s="330" thickBot="1">
      <c r="L132" s="294" t="n"/>
      <c r="M132" s="142" t="n"/>
      <c r="N132" s="142" t="n"/>
      <c r="O132" s="142" t="n"/>
      <c r="P132" s="142" t="n"/>
      <c r="Q132" s="142" t="n"/>
      <c r="R132" s="142" t="n"/>
      <c r="S132" s="142" t="n"/>
      <c r="T132" s="142" t="n"/>
      <c r="U132" s="142" t="n"/>
      <c r="V132" s="142" t="n"/>
    </row>
  </sheetData>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disablePrompts="1" count="1">
    <dataValidation sqref="B12:B26" showErrorMessage="1" showInputMessage="1" allowBlank="0"/>
  </dataValidations>
  <pageMargins left="0.5511811023622047" right="0.5511811023622047" top="0.3937007874015748" bottom="0.3937007874015748" header="0.5118110236220472" footer="0.5118110236220472"/>
  <pageSetup orientation="portrait" paperSize="9" scale="50"/>
  <drawing r:id="rId1"/>
</worksheet>
</file>

<file path=xl/worksheets/sheet6.xml><?xml version="1.0" encoding="utf-8"?>
<worksheet xmlns="http://schemas.openxmlformats.org/spreadsheetml/2006/main">
  <sheetPr codeName="Sheet6">
    <outlinePr summaryBelow="1" summaryRight="1"/>
    <pageSetUpPr/>
  </sheetPr>
  <dimension ref="A1:Q152"/>
  <sheetViews>
    <sheetView topLeftCell="H111" workbookViewId="0">
      <selection activeCell="P130" sqref="P130:P133"/>
    </sheetView>
  </sheetViews>
  <sheetFormatPr baseColWidth="10" defaultColWidth="8.83203125" defaultRowHeight="13"/>
  <cols>
    <col width="8.83203125" customWidth="1" style="330" min="3" max="3"/>
    <col width="22.6640625" customWidth="1" style="23" min="9" max="9"/>
    <col width="35.1640625" customWidth="1" style="330" min="10" max="10"/>
    <col width="21.83203125" customWidth="1" style="330" min="15" max="15"/>
    <col width="29.1640625" customWidth="1" style="330" min="16" max="16"/>
  </cols>
  <sheetData>
    <row r="1" ht="66" customHeight="1" s="330" thickBot="1">
      <c r="A1" s="545" t="inlineStr">
        <is>
          <t>Notes:
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is>
      </c>
      <c r="B1" s="546" t="n"/>
      <c r="C1" s="546" t="n"/>
      <c r="D1" s="546" t="n"/>
      <c r="E1" s="546" t="n"/>
      <c r="F1" s="546" t="n"/>
      <c r="G1" s="546" t="n"/>
      <c r="H1" s="546" t="n"/>
      <c r="I1" s="546" t="n"/>
      <c r="J1" s="546" t="n"/>
      <c r="K1" s="547" t="n"/>
      <c r="M1" s="187">
        <f>IF(M2=M3,"OK","Problem")</f>
        <v/>
      </c>
    </row>
    <row r="2">
      <c r="M2">
        <f>COUNTA(M4:M200)</f>
        <v/>
      </c>
    </row>
    <row r="3">
      <c r="A3" s="29" t="inlineStr">
        <is>
          <t>Answer</t>
        </is>
      </c>
      <c r="B3" s="28" t="n"/>
      <c r="C3" s="507" t="inlineStr">
        <is>
          <t>Rating Scale</t>
        </is>
      </c>
      <c r="D3" s="586" t="n"/>
      <c r="E3" s="520" t="n"/>
      <c r="F3" s="28" t="n"/>
      <c r="G3" s="28" t="n"/>
      <c r="H3" s="28" t="n"/>
      <c r="I3" s="27" t="n"/>
      <c r="M3">
        <f>COUNTA('imp-answers'!A2:A200)</f>
        <v/>
      </c>
    </row>
    <row r="4">
      <c r="A4" s="30" t="inlineStr">
        <is>
          <t>Yes</t>
        </is>
      </c>
      <c r="C4" s="31" t="n">
        <v>3</v>
      </c>
      <c r="D4" s="31" t="n">
        <v>3</v>
      </c>
      <c r="E4" s="31" t="n">
        <v>3</v>
      </c>
      <c r="F4" s="31" t="n">
        <v>6</v>
      </c>
      <c r="G4" s="506" t="n"/>
      <c r="H4" s="505" t="inlineStr">
        <is>
          <t>A</t>
        </is>
      </c>
      <c r="I4" s="112" t="n">
        <v>1</v>
      </c>
      <c r="J4" t="inlineStr">
        <is>
          <t>No</t>
        </is>
      </c>
      <c r="K4" t="n">
        <v>0</v>
      </c>
      <c r="M4" s="505">
        <f>CHAR(65+N4)</f>
        <v/>
      </c>
      <c r="N4" s="505" t="n">
        <v>0</v>
      </c>
      <c r="O4" s="112" t="n"/>
      <c r="P4" s="160">
        <f>VLOOKUP(N4,'imp-answers'!$A$2:$I$50,2,FALSE)</f>
        <v/>
      </c>
      <c r="Q4" s="160">
        <f>VLOOKUP(N4,'imp-answers'!$A$2:$I$50,6,FALSE)</f>
        <v/>
      </c>
    </row>
    <row r="5">
      <c r="A5" s="30" t="inlineStr">
        <is>
          <t>No</t>
        </is>
      </c>
      <c r="B5" s="160" t="n"/>
      <c r="C5" s="31" t="n">
        <v>2.01</v>
      </c>
      <c r="D5" s="31" t="n">
        <v>2.99</v>
      </c>
      <c r="E5" s="32" t="inlineStr">
        <is>
          <t>2+</t>
        </is>
      </c>
      <c r="F5" s="33" t="n">
        <v>5</v>
      </c>
      <c r="G5" s="23" t="n"/>
      <c r="I5" s="107" t="n"/>
      <c r="J5" t="inlineStr">
        <is>
          <t>Yes, it's less than a year old</t>
        </is>
      </c>
      <c r="K5" t="n">
        <v>0.2</v>
      </c>
      <c r="O5" s="107" t="n"/>
      <c r="P5" s="160">
        <f>VLOOKUP(N4,'imp-answers'!$A$2:$I$50,3,FALSE)</f>
        <v/>
      </c>
      <c r="Q5" s="160">
        <f>VLOOKUP(N4,'imp-answers'!$A$2:$I$50,7,FALSE)</f>
        <v/>
      </c>
    </row>
    <row r="6">
      <c r="C6" s="31" t="n">
        <v>2</v>
      </c>
      <c r="D6" s="31" t="n">
        <v>2</v>
      </c>
      <c r="E6" s="31" t="n">
        <v>2</v>
      </c>
      <c r="F6" s="31" t="n">
        <v>4</v>
      </c>
      <c r="G6" s="506" t="n"/>
      <c r="I6" s="109" t="n"/>
      <c r="J6" t="inlineStr">
        <is>
          <t>Yes, it's a number of years old</t>
        </is>
      </c>
      <c r="K6" t="n">
        <v>0.5</v>
      </c>
      <c r="O6" s="158" t="n"/>
      <c r="P6" s="160">
        <f>VLOOKUP(N4,'imp-answers'!$A$2:$I$50,4,FALSE)</f>
        <v/>
      </c>
      <c r="Q6" s="160">
        <f>VLOOKUP(N4,'imp-answers'!$A$2:$I$50,8,FALSE)</f>
        <v/>
      </c>
    </row>
    <row r="7">
      <c r="C7" s="31" t="n">
        <v>1.01</v>
      </c>
      <c r="D7" s="31" t="n">
        <v>1.99</v>
      </c>
      <c r="E7" s="32" t="inlineStr">
        <is>
          <t>1+</t>
        </is>
      </c>
      <c r="F7" s="33" t="n">
        <v>3</v>
      </c>
      <c r="G7" s="23" t="n"/>
      <c r="I7" s="110" t="n">
        <v>2</v>
      </c>
      <c r="J7" t="inlineStr">
        <is>
          <t>Yes, it's a pretty mature program</t>
        </is>
      </c>
      <c r="K7" t="n">
        <v>1</v>
      </c>
      <c r="O7" s="109" t="n"/>
      <c r="P7" s="160">
        <f>VLOOKUP(N4,'imp-answers'!$A$2:$I$50,5,FALSE)</f>
        <v/>
      </c>
      <c r="Q7" s="160">
        <f>VLOOKUP(N4,'imp-answers'!$A$2:$I$50,9,FALSE)</f>
        <v/>
      </c>
    </row>
    <row r="8">
      <c r="C8" s="31" t="n">
        <v>1</v>
      </c>
      <c r="D8" s="31" t="n">
        <v>1</v>
      </c>
      <c r="E8" s="31" t="n">
        <v>1</v>
      </c>
      <c r="F8" s="31" t="n">
        <v>2</v>
      </c>
      <c r="G8" s="506" t="n"/>
      <c r="O8" s="157" t="n"/>
    </row>
    <row r="9">
      <c r="C9" s="31" t="n">
        <v>0.01</v>
      </c>
      <c r="D9" s="31" t="n">
        <v>0.99</v>
      </c>
      <c r="E9" s="32" t="inlineStr">
        <is>
          <t>0+</t>
        </is>
      </c>
      <c r="F9" s="33" t="n">
        <v>1</v>
      </c>
      <c r="G9" s="23" t="n"/>
      <c r="H9" s="505" t="inlineStr">
        <is>
          <t>B</t>
        </is>
      </c>
      <c r="I9" s="108" t="inlineStr">
        <is>
          <t>2,3,6,9</t>
        </is>
      </c>
      <c r="J9" t="inlineStr">
        <is>
          <t>No</t>
        </is>
      </c>
      <c r="K9" t="n">
        <v>0</v>
      </c>
    </row>
    <row r="10">
      <c r="C10" s="31" t="n">
        <v>0</v>
      </c>
      <c r="D10" s="31" t="n">
        <v>0</v>
      </c>
      <c r="E10" s="31" t="n">
        <v>0</v>
      </c>
      <c r="F10" s="31" t="n">
        <v>0</v>
      </c>
      <c r="G10" s="506" t="n"/>
      <c r="I10" s="107" t="n">
        <v>5</v>
      </c>
      <c r="J10" t="inlineStr">
        <is>
          <t>Yes, some of them are aware</t>
        </is>
      </c>
      <c r="K10" t="n">
        <v>0.2</v>
      </c>
      <c r="M10" s="505">
        <f>CHAR(65+N10)</f>
        <v/>
      </c>
      <c r="N10" s="505" t="n">
        <v>1</v>
      </c>
      <c r="O10" s="112" t="n"/>
      <c r="P10" s="160">
        <f>VLOOKUP(N10,'imp-answers'!$A$2:$I$50,2,FALSE)</f>
        <v/>
      </c>
      <c r="Q10" s="160">
        <f>VLOOKUP(N10,'imp-answers'!$A$2:$I$50,6,FALSE)</f>
        <v/>
      </c>
    </row>
    <row r="11">
      <c r="I11" s="109" t="inlineStr">
        <is>
          <t>4,15</t>
        </is>
      </c>
      <c r="J11" t="inlineStr">
        <is>
          <t>Yes, approx. half of them are aware</t>
        </is>
      </c>
      <c r="K11" t="n">
        <v>0.5</v>
      </c>
      <c r="O11" s="107" t="n"/>
      <c r="P11" s="160">
        <f>VLOOKUP(N10,'imp-answers'!$A$2:$I$50,3,FALSE)</f>
        <v/>
      </c>
      <c r="Q11" s="160">
        <f>VLOOKUP(N10,'imp-answers'!$A$2:$I$50,7,FALSE)</f>
        <v/>
      </c>
    </row>
    <row r="12">
      <c r="I12" s="110" t="inlineStr">
        <is>
          <t>1,3,5,12</t>
        </is>
      </c>
      <c r="J12" t="inlineStr">
        <is>
          <t>Yes, most of them are aware</t>
        </is>
      </c>
      <c r="K12" t="n">
        <v>1</v>
      </c>
      <c r="O12" s="158" t="n"/>
      <c r="P12" s="160">
        <f>VLOOKUP(N10,'imp-answers'!$A$2:$I$50,4,FALSE)</f>
        <v/>
      </c>
      <c r="Q12" s="160">
        <f>VLOOKUP(N10,'imp-answers'!$A$2:$I$50,8,FALSE)</f>
        <v/>
      </c>
    </row>
    <row r="13">
      <c r="O13" s="109" t="n"/>
      <c r="P13" s="160">
        <f>VLOOKUP(N10,'imp-answers'!$A$2:$I$50,5,FALSE)</f>
        <v/>
      </c>
      <c r="Q13" s="160">
        <f>VLOOKUP(N10,'imp-answers'!$A$2:$I$50,9,FALSE)</f>
        <v/>
      </c>
    </row>
    <row r="14">
      <c r="H14" s="505" t="inlineStr">
        <is>
          <t>C</t>
        </is>
      </c>
      <c r="I14" s="108" t="inlineStr">
        <is>
          <t>4,5,7,12,13,14,16,17,18</t>
        </is>
      </c>
      <c r="J14" t="inlineStr">
        <is>
          <t>No</t>
        </is>
      </c>
      <c r="K14" t="n">
        <v>0</v>
      </c>
      <c r="O14" s="157" t="n"/>
    </row>
    <row r="15">
      <c r="I15" s="107" t="inlineStr">
        <is>
          <t>1,2,3,6,7,8,10,11,12,15,19</t>
        </is>
      </c>
      <c r="J15" t="inlineStr">
        <is>
          <t>Yes, a small percentage are/do</t>
        </is>
      </c>
      <c r="K15" t="n">
        <v>0.2</v>
      </c>
    </row>
    <row r="16">
      <c r="I16" s="109" t="inlineStr">
        <is>
          <t>1,2,3,5,8,10,13,14,17,18</t>
        </is>
      </c>
      <c r="J16" t="inlineStr">
        <is>
          <t>Yes, at least half of them are/do</t>
        </is>
      </c>
      <c r="K16" t="n">
        <v>0.5</v>
      </c>
      <c r="M16" s="505">
        <f>CHAR(65+N16)</f>
        <v/>
      </c>
      <c r="N16" s="505" t="n">
        <v>2</v>
      </c>
      <c r="O16" s="112" t="n"/>
      <c r="P16" s="160">
        <f>VLOOKUP(N16,'imp-answers'!$A$2:$I$50,2,FALSE)</f>
        <v/>
      </c>
      <c r="Q16" s="160">
        <f>VLOOKUP(N16,'imp-answers'!$A$2:$I$50,6,FALSE)</f>
        <v/>
      </c>
    </row>
    <row r="17">
      <c r="I17" s="110" t="inlineStr">
        <is>
          <t>6,7,9,11,14,15,16,17</t>
        </is>
      </c>
      <c r="J17" t="inlineStr">
        <is>
          <t>Yes, the majority of them are/do</t>
        </is>
      </c>
      <c r="K17" t="n">
        <v>1</v>
      </c>
      <c r="O17" s="107" t="n"/>
      <c r="P17" s="160">
        <f>VLOOKUP(N16,'imp-answers'!$A$2:$I$50,3,FALSE)</f>
        <v/>
      </c>
      <c r="Q17" s="160">
        <f>VLOOKUP(N16,'imp-answers'!$A$2:$I$50,7,FALSE)</f>
        <v/>
      </c>
    </row>
    <row r="18">
      <c r="O18" s="158" t="n"/>
      <c r="P18" s="160">
        <f>VLOOKUP(N16,'imp-answers'!$A$2:$I$50,4,FALSE)</f>
        <v/>
      </c>
      <c r="Q18" s="160">
        <f>VLOOKUP(N16,'imp-answers'!$A$2:$I$50,8,FALSE)</f>
        <v/>
      </c>
    </row>
    <row r="19">
      <c r="H19" s="505" t="inlineStr">
        <is>
          <t>D</t>
        </is>
      </c>
      <c r="I19" s="108" t="inlineStr">
        <is>
          <t>8,15,20</t>
        </is>
      </c>
      <c r="J19" t="inlineStr">
        <is>
          <t>No</t>
        </is>
      </c>
      <c r="K19" t="n">
        <v>0</v>
      </c>
      <c r="O19" s="109" t="n"/>
      <c r="P19" s="160">
        <f>VLOOKUP(N16,'imp-answers'!$A$2:$I$50,5,FALSE)</f>
        <v/>
      </c>
      <c r="Q19" s="160">
        <f>VLOOKUP(N16,'imp-answers'!$A$2:$I$50,9,FALSE)</f>
        <v/>
      </c>
    </row>
    <row r="20">
      <c r="I20" s="107" t="n">
        <v>13</v>
      </c>
      <c r="J20" t="inlineStr">
        <is>
          <t>Yes, we did it once</t>
        </is>
      </c>
      <c r="K20" t="n">
        <v>0.2</v>
      </c>
      <c r="O20" s="157" t="n"/>
    </row>
    <row r="21">
      <c r="I21" s="109" t="n"/>
      <c r="J21" t="inlineStr">
        <is>
          <t>Yes, we do it every few years</t>
        </is>
      </c>
      <c r="K21" t="n">
        <v>0.5</v>
      </c>
    </row>
    <row r="22">
      <c r="I22" s="110" t="n">
        <v>18</v>
      </c>
      <c r="J22" t="inlineStr">
        <is>
          <t>Yes, we do it at least annually</t>
        </is>
      </c>
      <c r="K22" t="n">
        <v>1</v>
      </c>
      <c r="M22" s="505">
        <f>CHAR(65+N22)</f>
        <v/>
      </c>
      <c r="N22" s="505" t="n">
        <v>3</v>
      </c>
      <c r="O22" s="112" t="n"/>
      <c r="P22" s="160">
        <f>VLOOKUP(N22,'imp-answers'!$A$2:$I$50,2,FALSE)</f>
        <v/>
      </c>
      <c r="Q22" s="160">
        <f>VLOOKUP(N22,'imp-answers'!$A$2:$I$50,6,FALSE)</f>
        <v/>
      </c>
    </row>
    <row r="23">
      <c r="O23" s="107" t="n"/>
      <c r="P23" s="160">
        <f>VLOOKUP(N22,'imp-answers'!$A$2:$I$50,3,FALSE)</f>
        <v/>
      </c>
      <c r="Q23" s="160">
        <f>VLOOKUP(N22,'imp-answers'!$A$2:$I$50,7,FALSE)</f>
        <v/>
      </c>
    </row>
    <row r="24">
      <c r="H24" s="505" t="inlineStr">
        <is>
          <t>E</t>
        </is>
      </c>
      <c r="I24" s="108" t="n">
        <v>10</v>
      </c>
      <c r="J24" t="inlineStr">
        <is>
          <t>No</t>
        </is>
      </c>
      <c r="K24" t="n">
        <v>0</v>
      </c>
      <c r="O24" s="158" t="n"/>
      <c r="P24" s="160">
        <f>VLOOKUP(N22,'imp-answers'!$A$2:$I$50,4,FALSE)</f>
        <v/>
      </c>
      <c r="Q24" s="160">
        <f>VLOOKUP(N22,'imp-answers'!$A$2:$I$50,8,FALSE)</f>
        <v/>
      </c>
    </row>
    <row r="25">
      <c r="I25" s="107" t="n"/>
      <c r="J25" t="inlineStr">
        <is>
          <t>No, it is not applicable</t>
        </is>
      </c>
      <c r="K25" t="n">
        <v>1</v>
      </c>
      <c r="O25" s="109" t="n"/>
      <c r="P25" s="160">
        <f>VLOOKUP(N22,'imp-answers'!$A$2:$I$50,5,FALSE)</f>
        <v/>
      </c>
      <c r="Q25" s="160">
        <f>VLOOKUP(N22,'imp-answers'!$A$2:$I$50,9,FALSE)</f>
        <v/>
      </c>
    </row>
    <row r="26">
      <c r="I26" s="109" t="n"/>
      <c r="J26" t="inlineStr">
        <is>
          <t>Yes, but on an adhoc basis</t>
        </is>
      </c>
      <c r="K26" t="n">
        <v>0.5</v>
      </c>
      <c r="O26" s="157" t="n"/>
    </row>
    <row r="27">
      <c r="I27" s="110" t="n">
        <v>19</v>
      </c>
      <c r="J27" t="inlineStr">
        <is>
          <t>Yes</t>
        </is>
      </c>
      <c r="K27" t="n">
        <v>1</v>
      </c>
    </row>
    <row r="28">
      <c r="M28" s="505">
        <f>CHAR(65+N28)</f>
        <v/>
      </c>
      <c r="N28" s="505" t="n">
        <v>4</v>
      </c>
      <c r="O28" s="112" t="n"/>
      <c r="P28" s="160">
        <f>VLOOKUP(N28,'imp-answers'!$A$2:$I$50,2,FALSE)</f>
        <v/>
      </c>
      <c r="Q28" s="160">
        <f>VLOOKUP(N28,'imp-answers'!$A$2:$I$50,6,FALSE)</f>
        <v/>
      </c>
    </row>
    <row r="29">
      <c r="H29" s="505" t="inlineStr">
        <is>
          <t>F</t>
        </is>
      </c>
      <c r="I29" s="108" t="inlineStr">
        <is>
          <t>11,19</t>
        </is>
      </c>
      <c r="J29" t="inlineStr">
        <is>
          <t>No</t>
        </is>
      </c>
      <c r="K29" t="n">
        <v>0</v>
      </c>
      <c r="O29" s="107" t="n"/>
      <c r="P29" s="160">
        <f>VLOOKUP(N28,'imp-answers'!$A$2:$I$50,3,FALSE)</f>
        <v/>
      </c>
      <c r="Q29" s="160">
        <f>VLOOKUP(N28,'imp-answers'!$A$2:$I$50,7,FALSE)</f>
        <v/>
      </c>
    </row>
    <row r="30">
      <c r="I30" s="107" t="inlineStr">
        <is>
          <t>9,14,17</t>
        </is>
      </c>
      <c r="J30" t="inlineStr">
        <is>
          <t>Yes, teams write/run their own</t>
        </is>
      </c>
      <c r="K30" t="n">
        <v>0.2</v>
      </c>
      <c r="O30" s="158" t="n"/>
      <c r="P30" s="160">
        <f>VLOOKUP(N28,'imp-answers'!$A$2:$I$50,4,FALSE)</f>
        <v/>
      </c>
      <c r="Q30" s="160">
        <f>VLOOKUP(N28,'imp-answers'!$A$2:$I$50,8,FALSE)</f>
        <v/>
      </c>
    </row>
    <row r="31">
      <c r="I31" s="109" t="n"/>
      <c r="J31" t="inlineStr">
        <is>
          <t>Yes, there is a standard set</t>
        </is>
      </c>
      <c r="K31" t="n">
        <v>0.5</v>
      </c>
      <c r="O31" s="109" t="n"/>
      <c r="P31" s="160">
        <f>VLOOKUP(N28,'imp-answers'!$A$2:$I$50,5,FALSE)</f>
        <v/>
      </c>
      <c r="Q31" s="160">
        <f>VLOOKUP(N28,'imp-answers'!$A$2:$I$50,9,FALSE)</f>
        <v/>
      </c>
    </row>
    <row r="32">
      <c r="I32" s="110" t="n"/>
      <c r="J32" t="inlineStr">
        <is>
          <t>Yes, the standard set is integrated</t>
        </is>
      </c>
      <c r="K32" t="n">
        <v>1</v>
      </c>
      <c r="O32" s="157" t="n"/>
    </row>
    <row r="34">
      <c r="H34" s="505" t="inlineStr">
        <is>
          <t>G</t>
        </is>
      </c>
      <c r="I34" s="108" t="n"/>
      <c r="J34" t="inlineStr">
        <is>
          <t>No</t>
        </is>
      </c>
      <c r="K34" t="n">
        <v>0</v>
      </c>
      <c r="M34" s="505">
        <f>CHAR(65+N34)</f>
        <v/>
      </c>
      <c r="N34" s="505" t="n">
        <v>5</v>
      </c>
      <c r="O34" s="112" t="n"/>
      <c r="P34" s="160">
        <f>VLOOKUP(N34,'imp-answers'!$A$2:$I$50,2,FALSE)</f>
        <v/>
      </c>
      <c r="Q34" s="160">
        <f>VLOOKUP(N34,'imp-answers'!$A$2:$I$50,6,FALSE)</f>
        <v/>
      </c>
    </row>
    <row r="35">
      <c r="I35" s="107" t="inlineStr">
        <is>
          <t>16,18</t>
        </is>
      </c>
      <c r="J35" t="inlineStr">
        <is>
          <t>Yes, localized to business areas</t>
        </is>
      </c>
      <c r="K35" t="n">
        <v>0.2</v>
      </c>
      <c r="O35" s="107" t="n"/>
      <c r="P35" s="160">
        <f>VLOOKUP(N34,'imp-answers'!$A$2:$I$50,3,FALSE)</f>
        <v/>
      </c>
      <c r="Q35" s="160">
        <f>VLOOKUP(N34,'imp-answers'!$A$2:$I$50,7,FALSE)</f>
        <v/>
      </c>
    </row>
    <row r="36">
      <c r="I36" s="109" t="inlineStr">
        <is>
          <t>6,7,9,11,12,16,19</t>
        </is>
      </c>
      <c r="J36" t="inlineStr">
        <is>
          <t>Yes, across the organization</t>
        </is>
      </c>
      <c r="K36" t="n">
        <v>0.5</v>
      </c>
      <c r="O36" s="158" t="n"/>
      <c r="P36" s="160">
        <f>VLOOKUP(N34,'imp-answers'!$A$2:$I$50,4,FALSE)</f>
        <v/>
      </c>
      <c r="Q36" s="160">
        <f>VLOOKUP(N34,'imp-answers'!$A$2:$I$50,8,FALSE)</f>
        <v/>
      </c>
    </row>
    <row r="37">
      <c r="I37" s="110" t="inlineStr">
        <is>
          <t>4,8,10,13</t>
        </is>
      </c>
      <c r="J37" t="inlineStr">
        <is>
          <t>Yes, across the organization and required</t>
        </is>
      </c>
      <c r="K37" t="n">
        <v>1</v>
      </c>
      <c r="O37" s="109" t="n"/>
      <c r="P37" s="160">
        <f>VLOOKUP(N34,'imp-answers'!$A$2:$I$50,5,FALSE)</f>
        <v/>
      </c>
      <c r="Q37" s="160">
        <f>VLOOKUP(N34,'imp-answers'!$A$2:$I$50,9,FALSE)</f>
        <v/>
      </c>
    </row>
    <row r="38">
      <c r="O38" s="157" t="n"/>
    </row>
    <row r="39">
      <c r="H39" s="505" t="inlineStr">
        <is>
          <t>H</t>
        </is>
      </c>
      <c r="I39" s="108" t="n"/>
    </row>
    <row r="40">
      <c r="I40" s="107" t="n"/>
      <c r="M40" s="505">
        <f>CHAR(65+N40)</f>
        <v/>
      </c>
      <c r="N40" s="505" t="n">
        <v>6</v>
      </c>
      <c r="O40" s="112" t="n"/>
      <c r="P40" s="160">
        <f>VLOOKUP(N40,'imp-answers'!$A$2:$I$50,2,FALSE)</f>
        <v/>
      </c>
      <c r="Q40" s="160">
        <f>VLOOKUP(N40,'imp-answers'!$A$2:$I$50,6,FALSE)</f>
        <v/>
      </c>
    </row>
    <row r="41">
      <c r="I41" s="109" t="n"/>
      <c r="O41" s="107" t="n"/>
      <c r="P41" s="160">
        <f>VLOOKUP(N40,'imp-answers'!$A$2:$I$50,3,FALSE)</f>
        <v/>
      </c>
      <c r="Q41" s="160">
        <f>VLOOKUP(N40,'imp-answers'!$A$2:$I$50,7,FALSE)</f>
        <v/>
      </c>
    </row>
    <row r="42">
      <c r="I42" s="110" t="n"/>
      <c r="O42" s="158" t="n"/>
      <c r="P42" s="160">
        <f>VLOOKUP(N40,'imp-answers'!$A$2:$I$50,4,FALSE)</f>
        <v/>
      </c>
      <c r="Q42" s="160">
        <f>VLOOKUP(N40,'imp-answers'!$A$2:$I$50,8,FALSE)</f>
        <v/>
      </c>
    </row>
    <row r="43">
      <c r="O43" s="109" t="n"/>
      <c r="P43" s="160">
        <f>VLOOKUP(N40,'imp-answers'!$A$2:$I$50,5,FALSE)</f>
        <v/>
      </c>
      <c r="Q43" s="160">
        <f>VLOOKUP(N40,'imp-answers'!$A$2:$I$50,9,FALSE)</f>
        <v/>
      </c>
    </row>
    <row r="44">
      <c r="O44" s="157" t="n"/>
    </row>
    <row r="46">
      <c r="M46" s="505">
        <f>CHAR(65+N46)</f>
        <v/>
      </c>
      <c r="N46" s="505" t="n">
        <v>7</v>
      </c>
      <c r="O46" s="112" t="n"/>
      <c r="P46" s="160">
        <f>VLOOKUP(N46,'imp-answers'!$A$2:$I$50,2,FALSE)</f>
        <v/>
      </c>
      <c r="Q46" s="160">
        <f>VLOOKUP(N46,'imp-answers'!$A$2:$I$50,6,FALSE)</f>
        <v/>
      </c>
    </row>
    <row r="47">
      <c r="O47" s="107" t="n"/>
      <c r="P47" s="160">
        <f>VLOOKUP(N46,'imp-answers'!$A$2:$I$50,3,FALSE)</f>
        <v/>
      </c>
      <c r="Q47" s="160">
        <f>VLOOKUP(N46,'imp-answers'!$A$2:$I$50,7,FALSE)</f>
        <v/>
      </c>
    </row>
    <row r="48">
      <c r="O48" s="158" t="n"/>
      <c r="P48" s="160">
        <f>VLOOKUP(N46,'imp-answers'!$A$2:$I$50,4,FALSE)</f>
        <v/>
      </c>
      <c r="Q48" s="160">
        <f>VLOOKUP(N46,'imp-answers'!$A$2:$I$50,8,FALSE)</f>
        <v/>
      </c>
    </row>
    <row r="49">
      <c r="O49" s="109" t="n"/>
      <c r="P49" s="160">
        <f>VLOOKUP(N46,'imp-answers'!$A$2:$I$50,5,FALSE)</f>
        <v/>
      </c>
      <c r="Q49" s="160">
        <f>VLOOKUP(N46,'imp-answers'!$A$2:$I$50,9,FALSE)</f>
        <v/>
      </c>
    </row>
    <row r="50">
      <c r="O50" s="157" t="n"/>
    </row>
    <row r="52">
      <c r="M52" s="505">
        <f>CHAR(65+N52)</f>
        <v/>
      </c>
      <c r="N52" s="505" t="n">
        <v>8</v>
      </c>
      <c r="O52" s="112" t="n"/>
      <c r="P52" s="160">
        <f>VLOOKUP(N52,'imp-answers'!$A$2:$I$50,2,FALSE)</f>
        <v/>
      </c>
      <c r="Q52" s="160">
        <f>VLOOKUP(N52,'imp-answers'!$A$2:$I$50,6,FALSE)</f>
        <v/>
      </c>
    </row>
    <row r="53">
      <c r="O53" s="107" t="n"/>
      <c r="P53" s="160">
        <f>VLOOKUP(N52,'imp-answers'!$A$2:$I$50,3,FALSE)</f>
        <v/>
      </c>
      <c r="Q53" s="160">
        <f>VLOOKUP(N52,'imp-answers'!$A$2:$I$50,7,FALSE)</f>
        <v/>
      </c>
    </row>
    <row r="54">
      <c r="O54" s="158" t="n"/>
      <c r="P54" s="160">
        <f>VLOOKUP(N52,'imp-answers'!$A$2:$I$50,4,FALSE)</f>
        <v/>
      </c>
      <c r="Q54" s="160">
        <f>VLOOKUP(N52,'imp-answers'!$A$2:$I$50,8,FALSE)</f>
        <v/>
      </c>
    </row>
    <row r="55">
      <c r="O55" s="109" t="n"/>
      <c r="P55" s="160">
        <f>VLOOKUP(N52,'imp-answers'!$A$2:$I$50,5,FALSE)</f>
        <v/>
      </c>
      <c r="Q55" s="160">
        <f>VLOOKUP(N52,'imp-answers'!$A$2:$I$50,9,FALSE)</f>
        <v/>
      </c>
    </row>
    <row r="56">
      <c r="O56" s="157" t="n"/>
    </row>
    <row r="58">
      <c r="M58" s="505">
        <f>CHAR(65+N58)</f>
        <v/>
      </c>
      <c r="N58" s="505" t="n">
        <v>9</v>
      </c>
      <c r="O58" s="112" t="n"/>
      <c r="P58" s="160">
        <f>VLOOKUP(N58,'imp-answers'!$A$2:$I$50,2,FALSE)</f>
        <v/>
      </c>
      <c r="Q58" s="160">
        <f>VLOOKUP(N58,'imp-answers'!$A$2:$I$50,6,FALSE)</f>
        <v/>
      </c>
    </row>
    <row r="59">
      <c r="O59" s="107" t="n"/>
      <c r="P59" s="160">
        <f>VLOOKUP(N58,'imp-answers'!$A$2:$I$50,3,FALSE)</f>
        <v/>
      </c>
      <c r="Q59" s="160">
        <f>VLOOKUP(N58,'imp-answers'!$A$2:$I$50,7,FALSE)</f>
        <v/>
      </c>
    </row>
    <row r="60">
      <c r="O60" s="158" t="n"/>
      <c r="P60" s="160">
        <f>VLOOKUP(N58,'imp-answers'!$A$2:$I$50,4,FALSE)</f>
        <v/>
      </c>
      <c r="Q60" s="160">
        <f>VLOOKUP(N58,'imp-answers'!$A$2:$I$50,8,FALSE)</f>
        <v/>
      </c>
    </row>
    <row r="61">
      <c r="O61" s="109" t="n"/>
      <c r="P61" s="160">
        <f>VLOOKUP(N58,'imp-answers'!$A$2:$I$50,5,FALSE)</f>
        <v/>
      </c>
      <c r="Q61" s="160">
        <f>VLOOKUP(N58,'imp-answers'!$A$2:$I$50,9,FALSE)</f>
        <v/>
      </c>
    </row>
    <row r="62">
      <c r="O62" s="157" t="n"/>
    </row>
    <row r="64">
      <c r="M64" s="505">
        <f>CHAR(65+N64)</f>
        <v/>
      </c>
      <c r="N64" s="505" t="n">
        <v>10</v>
      </c>
      <c r="O64" s="112" t="n"/>
      <c r="P64" s="160">
        <f>VLOOKUP(N64,'imp-answers'!$A$2:$I$50,2,FALSE)</f>
        <v/>
      </c>
      <c r="Q64" s="160">
        <f>VLOOKUP(N64,'imp-answers'!$A$2:$I$50,6,FALSE)</f>
        <v/>
      </c>
    </row>
    <row r="65">
      <c r="O65" s="107" t="n"/>
      <c r="P65" s="160">
        <f>VLOOKUP(N64,'imp-answers'!$A$2:$I$50,3,FALSE)</f>
        <v/>
      </c>
      <c r="Q65" s="160">
        <f>VLOOKUP(N64,'imp-answers'!$A$2:$I$50,7,FALSE)</f>
        <v/>
      </c>
    </row>
    <row r="66">
      <c r="O66" s="158" t="n"/>
      <c r="P66" s="160">
        <f>VLOOKUP(N64,'imp-answers'!$A$2:$I$50,4,FALSE)</f>
        <v/>
      </c>
      <c r="Q66" s="160">
        <f>VLOOKUP(N64,'imp-answers'!$A$2:$I$50,8,FALSE)</f>
        <v/>
      </c>
    </row>
    <row r="67">
      <c r="O67" s="109" t="n"/>
      <c r="P67" s="160">
        <f>VLOOKUP(N64,'imp-answers'!$A$2:$I$50,5,FALSE)</f>
        <v/>
      </c>
      <c r="Q67" s="160">
        <f>VLOOKUP(N64,'imp-answers'!$A$2:$I$50,9,FALSE)</f>
        <v/>
      </c>
    </row>
    <row r="68">
      <c r="O68" s="157" t="n"/>
    </row>
    <row r="70">
      <c r="M70" s="505">
        <f>CHAR(65+N70)</f>
        <v/>
      </c>
      <c r="N70" s="505" t="n">
        <v>11</v>
      </c>
      <c r="O70" s="112" t="n"/>
      <c r="P70" s="160">
        <f>VLOOKUP(N70,'imp-answers'!$A$2:$I$50,2,FALSE)</f>
        <v/>
      </c>
      <c r="Q70" s="160">
        <f>VLOOKUP(N70,'imp-answers'!$A$2:$I$50,6,FALSE)</f>
        <v/>
      </c>
    </row>
    <row r="71">
      <c r="O71" s="107" t="n"/>
      <c r="P71" s="160">
        <f>VLOOKUP(N70,'imp-answers'!$A$2:$I$50,3,FALSE)</f>
        <v/>
      </c>
      <c r="Q71" s="160">
        <f>VLOOKUP(N70,'imp-answers'!$A$2:$I$50,7,FALSE)</f>
        <v/>
      </c>
    </row>
    <row r="72">
      <c r="O72" s="158" t="n"/>
      <c r="P72" s="160">
        <f>VLOOKUP(N70,'imp-answers'!$A$2:$I$50,4,FALSE)</f>
        <v/>
      </c>
      <c r="Q72" s="160">
        <f>VLOOKUP(N70,'imp-answers'!$A$2:$I$50,8,FALSE)</f>
        <v/>
      </c>
    </row>
    <row r="73">
      <c r="O73" s="109" t="n"/>
      <c r="P73" s="160">
        <f>VLOOKUP(N70,'imp-answers'!$A$2:$I$50,5,FALSE)</f>
        <v/>
      </c>
      <c r="Q73" s="160">
        <f>VLOOKUP(N70,'imp-answers'!$A$2:$I$50,9,FALSE)</f>
        <v/>
      </c>
    </row>
    <row r="74">
      <c r="O74" s="157" t="n"/>
    </row>
    <row r="76">
      <c r="M76" s="505">
        <f>CHAR(65+N76)</f>
        <v/>
      </c>
      <c r="N76" s="505" t="n">
        <v>12</v>
      </c>
      <c r="O76" s="112" t="n"/>
      <c r="P76" s="160">
        <f>VLOOKUP(N76,'imp-answers'!$A$2:$I$50,2,FALSE)</f>
        <v/>
      </c>
      <c r="Q76" s="160">
        <f>VLOOKUP(N76,'imp-answers'!$A$2:$I$50,6,FALSE)</f>
        <v/>
      </c>
    </row>
    <row r="77">
      <c r="O77" s="107" t="n"/>
      <c r="P77" s="160">
        <f>VLOOKUP(N76,'imp-answers'!$A$2:$I$50,3,FALSE)</f>
        <v/>
      </c>
      <c r="Q77" s="160">
        <f>VLOOKUP(N76,'imp-answers'!$A$2:$I$50,7,FALSE)</f>
        <v/>
      </c>
    </row>
    <row r="78">
      <c r="O78" s="158" t="n"/>
      <c r="P78" s="160">
        <f>VLOOKUP(N76,'imp-answers'!$A$2:$I$50,4,FALSE)</f>
        <v/>
      </c>
      <c r="Q78" s="160">
        <f>VLOOKUP(N76,'imp-answers'!$A$2:$I$50,8,FALSE)</f>
        <v/>
      </c>
    </row>
    <row r="79">
      <c r="O79" s="109" t="n"/>
      <c r="P79" s="160">
        <f>VLOOKUP(N76,'imp-answers'!$A$2:$I$50,5,FALSE)</f>
        <v/>
      </c>
      <c r="Q79" s="160">
        <f>VLOOKUP(N76,'imp-answers'!$A$2:$I$50,9,FALSE)</f>
        <v/>
      </c>
    </row>
    <row r="80">
      <c r="O80" s="157" t="n"/>
    </row>
    <row r="82">
      <c r="M82" s="505">
        <f>CHAR(65+N82)</f>
        <v/>
      </c>
      <c r="N82" s="505" t="n">
        <v>13</v>
      </c>
      <c r="O82" s="112" t="n"/>
      <c r="P82" s="160">
        <f>VLOOKUP(N82,'imp-answers'!$A$2:$I$50,2,FALSE)</f>
        <v/>
      </c>
      <c r="Q82" s="160">
        <f>VLOOKUP(N82,'imp-answers'!$A$2:$I$50,6,FALSE)</f>
        <v/>
      </c>
    </row>
    <row r="83">
      <c r="O83" s="107" t="n"/>
      <c r="P83" s="160">
        <f>VLOOKUP(N82,'imp-answers'!$A$2:$I$50,3,FALSE)</f>
        <v/>
      </c>
      <c r="Q83" s="160">
        <f>VLOOKUP(N82,'imp-answers'!$A$2:$I$50,7,FALSE)</f>
        <v/>
      </c>
    </row>
    <row r="84">
      <c r="O84" s="158" t="n"/>
      <c r="P84" s="160">
        <f>VLOOKUP(N82,'imp-answers'!$A$2:$I$50,4,FALSE)</f>
        <v/>
      </c>
      <c r="Q84" s="160">
        <f>VLOOKUP(N82,'imp-answers'!$A$2:$I$50,8,FALSE)</f>
        <v/>
      </c>
    </row>
    <row r="85">
      <c r="O85" s="109" t="n"/>
      <c r="P85" s="160">
        <f>VLOOKUP(N82,'imp-answers'!$A$2:$I$50,5,FALSE)</f>
        <v/>
      </c>
      <c r="Q85" s="160">
        <f>VLOOKUP(N82,'imp-answers'!$A$2:$I$50,9,FALSE)</f>
        <v/>
      </c>
    </row>
    <row r="86">
      <c r="O86" s="157" t="n"/>
    </row>
    <row r="88">
      <c r="M88" s="505">
        <f>CHAR(65+N88)</f>
        <v/>
      </c>
      <c r="N88" s="505" t="n">
        <v>14</v>
      </c>
      <c r="O88" s="112" t="n"/>
      <c r="P88" s="160">
        <f>VLOOKUP(N88,'imp-answers'!$A$2:$I$50,2,FALSE)</f>
        <v/>
      </c>
      <c r="Q88" s="160">
        <f>VLOOKUP(N88,'imp-answers'!$A$2:$I$50,6,FALSE)</f>
        <v/>
      </c>
    </row>
    <row r="89">
      <c r="O89" s="107" t="n"/>
      <c r="P89" s="160">
        <f>VLOOKUP(N88,'imp-answers'!$A$2:$I$50,3,FALSE)</f>
        <v/>
      </c>
      <c r="Q89" s="160">
        <f>VLOOKUP(N88,'imp-answers'!$A$2:$I$50,7,FALSE)</f>
        <v/>
      </c>
    </row>
    <row r="90">
      <c r="O90" s="158" t="n"/>
      <c r="P90" s="160">
        <f>VLOOKUP(N88,'imp-answers'!$A$2:$I$50,4,FALSE)</f>
        <v/>
      </c>
      <c r="Q90" s="160">
        <f>VLOOKUP(N88,'imp-answers'!$A$2:$I$50,8,FALSE)</f>
        <v/>
      </c>
    </row>
    <row r="91">
      <c r="O91" s="109" t="n"/>
      <c r="P91" s="160">
        <f>VLOOKUP(N88,'imp-answers'!$A$2:$I$50,5,FALSE)</f>
        <v/>
      </c>
      <c r="Q91" s="160">
        <f>VLOOKUP(N88,'imp-answers'!$A$2:$I$50,9,FALSE)</f>
        <v/>
      </c>
    </row>
    <row r="92">
      <c r="O92" s="157" t="n"/>
    </row>
    <row r="94">
      <c r="M94" s="505">
        <f>CHAR(65+N94)</f>
        <v/>
      </c>
      <c r="N94" s="505" t="n">
        <v>15</v>
      </c>
      <c r="O94" s="112" t="n"/>
      <c r="P94" s="160">
        <f>VLOOKUP(N94,'imp-answers'!$A$2:$I$50,2,FALSE)</f>
        <v/>
      </c>
      <c r="Q94" s="160">
        <f>VLOOKUP(N94,'imp-answers'!$A$2:$I$50,6,FALSE)</f>
        <v/>
      </c>
    </row>
    <row r="95">
      <c r="O95" s="107" t="n"/>
      <c r="P95" s="160">
        <f>VLOOKUP(N94,'imp-answers'!$A$2:$I$50,3,FALSE)</f>
        <v/>
      </c>
      <c r="Q95" s="160">
        <f>VLOOKUP(N94,'imp-answers'!$A$2:$I$50,7,FALSE)</f>
        <v/>
      </c>
    </row>
    <row r="96">
      <c r="O96" s="158" t="n"/>
      <c r="P96" s="160">
        <f>VLOOKUP(N94,'imp-answers'!$A$2:$I$50,4,FALSE)</f>
        <v/>
      </c>
      <c r="Q96" s="160">
        <f>VLOOKUP(N94,'imp-answers'!$A$2:$I$50,8,FALSE)</f>
        <v/>
      </c>
    </row>
    <row r="97">
      <c r="O97" s="109" t="n"/>
      <c r="P97" s="160">
        <f>VLOOKUP(N94,'imp-answers'!$A$2:$I$50,5,FALSE)</f>
        <v/>
      </c>
      <c r="Q97" s="160">
        <f>VLOOKUP(N94,'imp-answers'!$A$2:$I$50,9,FALSE)</f>
        <v/>
      </c>
    </row>
    <row r="98">
      <c r="O98" s="157" t="n"/>
    </row>
    <row r="100">
      <c r="M100" s="505">
        <f>CHAR(65+N100)</f>
        <v/>
      </c>
      <c r="N100" s="505" t="n">
        <v>16</v>
      </c>
      <c r="O100" s="112" t="n"/>
      <c r="P100" s="160">
        <f>VLOOKUP(N100,'imp-answers'!$A$2:$I$50,2,FALSE)</f>
        <v/>
      </c>
      <c r="Q100" s="160">
        <f>VLOOKUP(N100,'imp-answers'!$A$2:$I$50,6,FALSE)</f>
        <v/>
      </c>
    </row>
    <row r="101">
      <c r="O101" s="107" t="n"/>
      <c r="P101" s="160">
        <f>VLOOKUP(N100,'imp-answers'!$A$2:$I$50,3,FALSE)</f>
        <v/>
      </c>
      <c r="Q101" s="160">
        <f>VLOOKUP(N100,'imp-answers'!$A$2:$I$50,7,FALSE)</f>
        <v/>
      </c>
    </row>
    <row r="102">
      <c r="O102" s="158" t="n"/>
      <c r="P102" s="160">
        <f>VLOOKUP(N100,'imp-answers'!$A$2:$I$50,4,FALSE)</f>
        <v/>
      </c>
      <c r="Q102" s="160">
        <f>VLOOKUP(N100,'imp-answers'!$A$2:$I$50,8,FALSE)</f>
        <v/>
      </c>
    </row>
    <row r="103">
      <c r="O103" s="109" t="n"/>
      <c r="P103" s="160">
        <f>VLOOKUP(N100,'imp-answers'!$A$2:$I$50,5,FALSE)</f>
        <v/>
      </c>
      <c r="Q103" s="160">
        <f>VLOOKUP(N100,'imp-answers'!$A$2:$I$50,9,FALSE)</f>
        <v/>
      </c>
    </row>
    <row r="104">
      <c r="O104" s="157" t="n"/>
    </row>
    <row r="106">
      <c r="M106" s="505">
        <f>CHAR(65+N106)</f>
        <v/>
      </c>
      <c r="N106" s="505" t="n">
        <v>17</v>
      </c>
      <c r="O106" s="112" t="n"/>
      <c r="P106" s="160">
        <f>VLOOKUP(N106,'imp-answers'!$A$2:$I$50,2,FALSE)</f>
        <v/>
      </c>
      <c r="Q106" s="160">
        <f>VLOOKUP(N106,'imp-answers'!$A$2:$I$50,6,FALSE)</f>
        <v/>
      </c>
    </row>
    <row r="107">
      <c r="O107" s="107" t="n"/>
      <c r="P107" s="160">
        <f>VLOOKUP(N106,'imp-answers'!$A$2:$I$50,3,FALSE)</f>
        <v/>
      </c>
      <c r="Q107" s="160">
        <f>VLOOKUP(N106,'imp-answers'!$A$2:$I$50,7,FALSE)</f>
        <v/>
      </c>
    </row>
    <row r="108">
      <c r="O108" s="158" t="n"/>
      <c r="P108" s="160">
        <f>VLOOKUP(N106,'imp-answers'!$A$2:$I$50,4,FALSE)</f>
        <v/>
      </c>
      <c r="Q108" s="160">
        <f>VLOOKUP(N106,'imp-answers'!$A$2:$I$50,8,FALSE)</f>
        <v/>
      </c>
    </row>
    <row r="109">
      <c r="O109" s="109" t="n"/>
      <c r="P109" s="160">
        <f>VLOOKUP(N106,'imp-answers'!$A$2:$I$50,5,FALSE)</f>
        <v/>
      </c>
      <c r="Q109" s="160">
        <f>VLOOKUP(N106,'imp-answers'!$A$2:$I$50,9,FALSE)</f>
        <v/>
      </c>
    </row>
    <row r="110">
      <c r="O110" s="157" t="n"/>
    </row>
    <row r="112">
      <c r="M112" s="505">
        <f>CHAR(65+N112)</f>
        <v/>
      </c>
      <c r="N112" s="505" t="n">
        <v>18</v>
      </c>
      <c r="O112" s="112" t="n"/>
      <c r="P112" s="160">
        <f>VLOOKUP(N112,'imp-answers'!$A$2:$I$50,2,FALSE)</f>
        <v/>
      </c>
      <c r="Q112" s="160">
        <f>VLOOKUP(N112,'imp-answers'!$A$2:$I$50,6,FALSE)</f>
        <v/>
      </c>
    </row>
    <row r="113">
      <c r="O113" s="107" t="n"/>
      <c r="P113" s="160">
        <f>VLOOKUP(N112,'imp-answers'!$A$2:$I$50,3,FALSE)</f>
        <v/>
      </c>
      <c r="Q113" s="160">
        <f>VLOOKUP(N112,'imp-answers'!$A$2:$I$50,7,FALSE)</f>
        <v/>
      </c>
    </row>
    <row r="114">
      <c r="O114" s="158" t="n"/>
      <c r="P114" s="160">
        <f>VLOOKUP(N112,'imp-answers'!$A$2:$I$50,4,FALSE)</f>
        <v/>
      </c>
      <c r="Q114" s="160">
        <f>VLOOKUP(N112,'imp-answers'!$A$2:$I$50,8,FALSE)</f>
        <v/>
      </c>
    </row>
    <row r="115">
      <c r="O115" s="109" t="n"/>
      <c r="P115" s="160">
        <f>VLOOKUP(N112,'imp-answers'!$A$2:$I$50,5,FALSE)</f>
        <v/>
      </c>
      <c r="Q115" s="160">
        <f>VLOOKUP(N112,'imp-answers'!$A$2:$I$50,9,FALSE)</f>
        <v/>
      </c>
    </row>
    <row r="116">
      <c r="O116" s="157" t="n"/>
    </row>
    <row r="118">
      <c r="M118" s="505">
        <f>CHAR(65+N118)</f>
        <v/>
      </c>
      <c r="N118" s="505" t="n">
        <v>19</v>
      </c>
      <c r="O118" s="112" t="n"/>
      <c r="P118" s="160">
        <f>VLOOKUP(N118,'imp-answers'!$A$2:$I$50,2,FALSE)</f>
        <v/>
      </c>
      <c r="Q118" s="160">
        <f>VLOOKUP(N118,'imp-answers'!$A$2:$I$50,6,FALSE)</f>
        <v/>
      </c>
    </row>
    <row r="119">
      <c r="O119" s="107" t="n"/>
      <c r="P119" s="160">
        <f>VLOOKUP(N118,'imp-answers'!$A$2:$I$50,3,FALSE)</f>
        <v/>
      </c>
      <c r="Q119" s="160">
        <f>VLOOKUP(N118,'imp-answers'!$A$2:$I$50,7,FALSE)</f>
        <v/>
      </c>
    </row>
    <row r="120">
      <c r="O120" s="158" t="n"/>
      <c r="P120" s="160">
        <f>VLOOKUP(N118,'imp-answers'!$A$2:$I$50,4,FALSE)</f>
        <v/>
      </c>
      <c r="Q120" s="160">
        <f>VLOOKUP(N118,'imp-answers'!$A$2:$I$50,8,FALSE)</f>
        <v/>
      </c>
    </row>
    <row r="121">
      <c r="O121" s="109" t="n"/>
      <c r="P121" s="160">
        <f>VLOOKUP(N118,'imp-answers'!$A$2:$I$50,5,FALSE)</f>
        <v/>
      </c>
      <c r="Q121" s="160">
        <f>VLOOKUP(N118,'imp-answers'!$A$2:$I$50,9,FALSE)</f>
        <v/>
      </c>
    </row>
    <row r="122">
      <c r="O122" s="157" t="n"/>
    </row>
    <row r="124">
      <c r="M124" s="505">
        <f>CHAR(65+N124)</f>
        <v/>
      </c>
      <c r="N124" s="505" t="n">
        <v>20</v>
      </c>
      <c r="O124" s="112" t="n"/>
      <c r="P124" s="160">
        <f>VLOOKUP(N124,'imp-answers'!$A$2:$I$50,2,FALSE)</f>
        <v/>
      </c>
      <c r="Q124" s="160">
        <f>VLOOKUP(N124,'imp-answers'!$A$2:$I$50,6,FALSE)</f>
        <v/>
      </c>
    </row>
    <row r="125">
      <c r="O125" s="107" t="n"/>
      <c r="P125" s="160">
        <f>VLOOKUP(N124,'imp-answers'!$A$2:$I$50,3,FALSE)</f>
        <v/>
      </c>
      <c r="Q125" s="160">
        <f>VLOOKUP(N124,'imp-answers'!$A$2:$I$50,7,FALSE)</f>
        <v/>
      </c>
    </row>
    <row r="126">
      <c r="O126" s="158" t="n"/>
      <c r="P126" s="160">
        <f>VLOOKUP(N124,'imp-answers'!$A$2:$I$50,4,FALSE)</f>
        <v/>
      </c>
      <c r="Q126" s="160">
        <f>VLOOKUP(N124,'imp-answers'!$A$2:$I$50,8,FALSE)</f>
        <v/>
      </c>
    </row>
    <row r="127">
      <c r="O127" s="109" t="n"/>
      <c r="P127" s="160">
        <f>VLOOKUP(N124,'imp-answers'!$A$2:$I$50,5,FALSE)</f>
        <v/>
      </c>
      <c r="Q127" s="160">
        <f>VLOOKUP(N124,'imp-answers'!$A$2:$I$50,9,FALSE)</f>
        <v/>
      </c>
    </row>
    <row r="128">
      <c r="O128" s="157" t="n"/>
    </row>
    <row r="130">
      <c r="M130" s="505">
        <f>CHAR(65+N130)</f>
        <v/>
      </c>
      <c r="N130" s="505" t="n">
        <v>21</v>
      </c>
      <c r="O130" s="112" t="n"/>
      <c r="P130" s="160">
        <f>VLOOKUP(N130,'imp-answers'!$A$2:$I$50,2,FALSE)</f>
        <v/>
      </c>
      <c r="Q130" s="160">
        <f>VLOOKUP(N130,'imp-answers'!$A$2:$I$50,6,FALSE)</f>
        <v/>
      </c>
    </row>
    <row r="131">
      <c r="O131" s="107" t="n"/>
      <c r="P131" s="160">
        <f>VLOOKUP(N130,'imp-answers'!$A$2:$I$50,3,FALSE)</f>
        <v/>
      </c>
      <c r="Q131" s="160">
        <f>VLOOKUP(N130,'imp-answers'!$A$2:$I$50,7,FALSE)</f>
        <v/>
      </c>
    </row>
    <row r="132">
      <c r="O132" s="158" t="n"/>
      <c r="P132" s="160">
        <f>VLOOKUP(N130,'imp-answers'!$A$2:$I$50,4,FALSE)</f>
        <v/>
      </c>
      <c r="Q132" s="160">
        <f>VLOOKUP(N130,'imp-answers'!$A$2:$I$50,8,FALSE)</f>
        <v/>
      </c>
    </row>
    <row r="133">
      <c r="O133" s="109" t="n"/>
      <c r="P133" s="160">
        <f>VLOOKUP(N130,'imp-answers'!$A$2:$I$50,5,FALSE)</f>
        <v/>
      </c>
      <c r="Q133" s="160">
        <f>VLOOKUP(N130,'imp-answers'!$A$2:$I$50,9,FALSE)</f>
        <v/>
      </c>
    </row>
    <row r="134">
      <c r="O134" s="157" t="n"/>
    </row>
    <row r="136">
      <c r="M136" s="505">
        <f>CHAR(65+N136)</f>
        <v/>
      </c>
      <c r="N136" s="505" t="n">
        <v>22</v>
      </c>
      <c r="O136" s="112" t="n"/>
      <c r="P136" s="160">
        <f>VLOOKUP(N136,'imp-answers'!$A$2:$I$50,2,FALSE)</f>
        <v/>
      </c>
      <c r="Q136" s="160">
        <f>VLOOKUP(N136,'imp-answers'!$A$2:$I$50,6,FALSE)</f>
        <v/>
      </c>
    </row>
    <row r="137">
      <c r="O137" s="107" t="n"/>
      <c r="P137" s="160">
        <f>VLOOKUP(N136,'imp-answers'!$A$2:$I$50,3,FALSE)</f>
        <v/>
      </c>
      <c r="Q137" s="160">
        <f>VLOOKUP(N136,'imp-answers'!$A$2:$I$50,7,FALSE)</f>
        <v/>
      </c>
    </row>
    <row r="138">
      <c r="O138" s="158" t="n"/>
      <c r="P138" s="160">
        <f>VLOOKUP(N136,'imp-answers'!$A$2:$I$50,4,FALSE)</f>
        <v/>
      </c>
      <c r="Q138" s="160">
        <f>VLOOKUP(N136,'imp-answers'!$A$2:$I$50,8,FALSE)</f>
        <v/>
      </c>
    </row>
    <row r="139">
      <c r="O139" s="109" t="n"/>
      <c r="P139" s="160">
        <f>VLOOKUP(N136,'imp-answers'!$A$2:$I$50,5,FALSE)</f>
        <v/>
      </c>
      <c r="Q139" s="160">
        <f>VLOOKUP(N136,'imp-answers'!$A$2:$I$50,9,FALSE)</f>
        <v/>
      </c>
    </row>
    <row r="140">
      <c r="O140" s="157" t="n"/>
    </row>
    <row r="142">
      <c r="M142" s="505">
        <f>CHAR(65+N142)</f>
        <v/>
      </c>
      <c r="N142" s="505" t="n">
        <v>23</v>
      </c>
      <c r="O142" s="112" t="n"/>
      <c r="P142" s="160">
        <f>VLOOKUP(N142,'imp-answers'!$A$2:$I$50,2,FALSE)</f>
        <v/>
      </c>
      <c r="Q142" s="160">
        <f>VLOOKUP(N142,'imp-answers'!$A$2:$I$50,6,FALSE)</f>
        <v/>
      </c>
    </row>
    <row r="143">
      <c r="O143" s="107" t="n"/>
      <c r="P143" s="160">
        <f>VLOOKUP(N142,'imp-answers'!$A$2:$I$50,3,FALSE)</f>
        <v/>
      </c>
      <c r="Q143" s="160">
        <f>VLOOKUP(N142,'imp-answers'!$A$2:$I$50,7,FALSE)</f>
        <v/>
      </c>
    </row>
    <row r="144">
      <c r="O144" s="158" t="n"/>
      <c r="P144" s="160">
        <f>VLOOKUP(N142,'imp-answers'!$A$2:$I$50,4,FALSE)</f>
        <v/>
      </c>
      <c r="Q144" s="160">
        <f>VLOOKUP(N142,'imp-answers'!$A$2:$I$50,8,FALSE)</f>
        <v/>
      </c>
    </row>
    <row r="145">
      <c r="O145" s="109" t="n"/>
      <c r="P145" s="160">
        <f>VLOOKUP(N142,'imp-answers'!$A$2:$I$50,5,FALSE)</f>
        <v/>
      </c>
      <c r="Q145" s="160">
        <f>VLOOKUP(N142,'imp-answers'!$A$2:$I$50,9,FALSE)</f>
        <v/>
      </c>
    </row>
    <row r="146">
      <c r="O146" s="157" t="n"/>
    </row>
    <row r="148">
      <c r="M148" s="505">
        <f>CHAR(65+N148)</f>
        <v/>
      </c>
      <c r="N148" s="505" t="n">
        <v>24</v>
      </c>
      <c r="O148" s="112" t="n"/>
      <c r="P148" s="160">
        <f>VLOOKUP(N148,'imp-answers'!$A$2:$I$50,2,FALSE)</f>
        <v/>
      </c>
      <c r="Q148" s="160">
        <f>VLOOKUP(N148,'imp-answers'!$A$2:$I$50,6,FALSE)</f>
        <v/>
      </c>
    </row>
    <row r="149">
      <c r="O149" s="107" t="n"/>
      <c r="P149" s="160">
        <f>VLOOKUP(N148,'imp-answers'!$A$2:$I$50,3,FALSE)</f>
        <v/>
      </c>
      <c r="Q149" s="160">
        <f>VLOOKUP(N148,'imp-answers'!$A$2:$I$50,7,FALSE)</f>
        <v/>
      </c>
    </row>
    <row r="150">
      <c r="O150" s="158" t="n"/>
      <c r="P150" s="160">
        <f>VLOOKUP(N148,'imp-answers'!$A$2:$I$50,4,FALSE)</f>
        <v/>
      </c>
      <c r="Q150" s="160">
        <f>VLOOKUP(N148,'imp-answers'!$A$2:$I$50,8,FALSE)</f>
        <v/>
      </c>
    </row>
    <row r="151">
      <c r="O151" s="109" t="n"/>
      <c r="P151" s="160">
        <f>VLOOKUP(N148,'imp-answers'!$A$2:$I$50,5,FALSE)</f>
        <v/>
      </c>
      <c r="Q151" s="160">
        <f>VLOOKUP(N148,'imp-answers'!$A$2:$I$50,9,FALSE)</f>
        <v/>
      </c>
    </row>
    <row r="152">
      <c r="O152" s="157" t="n"/>
    </row>
  </sheetData>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orientation="portrait" paperSize="9" horizontalDpi="0" verticalDpi="0"/>
</worksheet>
</file>

<file path=xl/worksheets/sheet7.xml><?xml version="1.0" encoding="utf-8"?>
<worksheet xmlns="http://schemas.openxmlformats.org/spreadsheetml/2006/main">
  <sheetPr codeName="Sheet8">
    <outlinePr summaryBelow="1" summaryRight="1"/>
    <pageSetUpPr/>
  </sheetPr>
  <dimension ref="A1:H91"/>
  <sheetViews>
    <sheetView zoomScale="145" zoomScaleNormal="145" workbookViewId="0">
      <selection activeCell="F26" sqref="F26"/>
    </sheetView>
  </sheetViews>
  <sheetFormatPr baseColWidth="10" defaultColWidth="11.5" defaultRowHeight="13"/>
  <cols>
    <col width="19.6640625" customWidth="1" style="330" min="4" max="4"/>
    <col width="90.6640625" customWidth="1" style="330" min="6" max="6"/>
    <col width="64.33203125" customWidth="1" style="330" min="7" max="7"/>
  </cols>
  <sheetData>
    <row r="1">
      <c r="A1" t="inlineStr">
        <is>
          <t>ID</t>
        </is>
      </c>
      <c r="B1" t="inlineStr">
        <is>
          <t>Business Function</t>
        </is>
      </c>
      <c r="C1" t="inlineStr">
        <is>
          <t>Security Practice</t>
        </is>
      </c>
      <c r="D1" t="inlineStr">
        <is>
          <t>Activity</t>
        </is>
      </c>
      <c r="E1" t="inlineStr">
        <is>
          <t>Maturity</t>
        </is>
      </c>
      <c r="F1" t="inlineStr">
        <is>
          <t>Question</t>
        </is>
      </c>
      <c r="G1" t="inlineStr">
        <is>
          <t>Guidance</t>
        </is>
      </c>
      <c r="H1" t="inlineStr">
        <is>
          <t>Answer Option</t>
        </is>
      </c>
    </row>
    <row r="2">
      <c r="A2" t="inlineStr">
        <is>
          <t>D-SA-A-1-1</t>
        </is>
      </c>
      <c r="B2" t="inlineStr">
        <is>
          <t>Design</t>
        </is>
      </c>
      <c r="C2" t="inlineStr">
        <is>
          <t>Security Architecture</t>
        </is>
      </c>
      <c r="D2" t="inlineStr">
        <is>
          <t>Architecture Design</t>
        </is>
      </c>
      <c r="E2" t="n">
        <v>1</v>
      </c>
      <c r="F2" t="inlineStr">
        <is>
          <t>Do teams use security principles during design?</t>
        </is>
      </c>
      <c r="G2" t="inlineStr">
        <is>
          <t>You have an agreed upon checklist of security principles
 You store your checklist in an accessible location
 Relevant stakeholders understand security principles</t>
        </is>
      </c>
      <c r="H2" t="n">
        <v>0</v>
      </c>
    </row>
    <row r="3">
      <c r="A3" t="inlineStr">
        <is>
          <t>D-SA-B-1-1</t>
        </is>
      </c>
      <c r="B3" t="inlineStr">
        <is>
          <t>Design</t>
        </is>
      </c>
      <c r="C3" t="inlineStr">
        <is>
          <t>Security Architecture</t>
        </is>
      </c>
      <c r="D3" t="inlineStr">
        <is>
          <t>Technology Management</t>
        </is>
      </c>
      <c r="E3" t="n">
        <v>1</v>
      </c>
      <c r="F3" t="inlineStr">
        <is>
          <t>Do you evaluate the security quality of important technologies used for development?</t>
        </is>
      </c>
      <c r="G3" t="inlineStr">
        <is>
          <t>You have a list of the most important technologies used in or in support of each application
 You identify and track technological risks
 You ensure the risks to these technologies are in line with the organizational baseline</t>
        </is>
      </c>
      <c r="H3" t="n">
        <v>0</v>
      </c>
    </row>
    <row r="4">
      <c r="A4" t="inlineStr">
        <is>
          <t>D-SA-A-2-1</t>
        </is>
      </c>
      <c r="B4" t="inlineStr">
        <is>
          <t>Design</t>
        </is>
      </c>
      <c r="C4" t="inlineStr">
        <is>
          <t>Security Architecture</t>
        </is>
      </c>
      <c r="D4" t="inlineStr">
        <is>
          <t>Architecture Design</t>
        </is>
      </c>
      <c r="E4" t="n">
        <v>2</v>
      </c>
      <c r="F4" t="inlineStr">
        <is>
          <t>Do you use shared security services during design?</t>
        </is>
      </c>
      <c r="G4" t="inlineStr">
        <is>
          <t>You have a documented list of reusable security services, available to relevant stakeholders
 You have reviewed the baseline security posture for each selected service
 Your designers are trained to integrate each selected service following available guidance</t>
        </is>
      </c>
      <c r="H4" t="n">
        <v>0</v>
      </c>
    </row>
    <row r="5">
      <c r="A5" t="inlineStr">
        <is>
          <t>D-SA-B-2-1</t>
        </is>
      </c>
      <c r="B5" t="inlineStr">
        <is>
          <t>Design</t>
        </is>
      </c>
      <c r="C5" t="inlineStr">
        <is>
          <t>Security Architecture</t>
        </is>
      </c>
      <c r="D5" t="inlineStr">
        <is>
          <t>Technology Management</t>
        </is>
      </c>
      <c r="E5" t="n">
        <v>2</v>
      </c>
      <c r="F5" t="inlineStr">
        <is>
          <t>Do you have a list of recommended technologies for the organization?</t>
        </is>
      </c>
      <c r="G5" t="inlineStr">
        <is>
          <t>The list is based on technologies used in the software portfolio
 Lead architects and developers review and approve the list
 You share the list across the organization
 You review and update the list at least yearly</t>
        </is>
      </c>
      <c r="H5" t="n">
        <v>12</v>
      </c>
    </row>
    <row r="6">
      <c r="A6" t="inlineStr">
        <is>
          <t>D-SA-A-3-1</t>
        </is>
      </c>
      <c r="B6" t="inlineStr">
        <is>
          <t>Design</t>
        </is>
      </c>
      <c r="C6" t="inlineStr">
        <is>
          <t>Security Architecture</t>
        </is>
      </c>
      <c r="D6" t="inlineStr">
        <is>
          <t>Architecture Design</t>
        </is>
      </c>
      <c r="E6" t="n">
        <v>3</v>
      </c>
      <c r="F6" t="inlineStr">
        <is>
          <t>Do you base your design on available reference architectures?</t>
        </is>
      </c>
      <c r="G6" t="inlineStr">
        <is>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is>
      </c>
      <c r="H6" t="n">
        <v>0</v>
      </c>
    </row>
    <row r="7">
      <c r="A7" t="inlineStr">
        <is>
          <t>D-SA-B-3-1</t>
        </is>
      </c>
      <c r="B7" t="inlineStr">
        <is>
          <t>Design</t>
        </is>
      </c>
      <c r="C7" t="inlineStr">
        <is>
          <t>Security Architecture</t>
        </is>
      </c>
      <c r="D7" t="inlineStr">
        <is>
          <t>Technology Management</t>
        </is>
      </c>
      <c r="E7" t="n">
        <v>3</v>
      </c>
      <c r="F7" t="inlineStr">
        <is>
          <t>Do you enforce the use of recommended technologies within the organization?</t>
        </is>
      </c>
      <c r="G7" t="inlineStr">
        <is>
          <t>You monitor applications regularly for the correct use of the recommended technologies
 You solve violations against the list accoranding to organizational policies
 You take action if the number of violations falls outside the yearly objectives</t>
        </is>
      </c>
      <c r="H7" t="n">
        <v>0</v>
      </c>
    </row>
    <row r="8">
      <c r="A8" t="inlineStr">
        <is>
          <t>D-SR-A-1-1</t>
        </is>
      </c>
      <c r="B8" t="inlineStr">
        <is>
          <t>Design</t>
        </is>
      </c>
      <c r="C8" t="inlineStr">
        <is>
          <t>Security Requirements</t>
        </is>
      </c>
      <c r="D8" t="inlineStr">
        <is>
          <t>Software Requirements</t>
        </is>
      </c>
      <c r="E8" t="n">
        <v>1</v>
      </c>
      <c r="F8" t="inlineStr">
        <is>
          <t>Do project teams specify security requirements during development?</t>
        </is>
      </c>
      <c r="G8" t="inlineStr">
        <is>
          <t>Teams derive security requirements from functional requirements and customer or organization concerns
 Security requirements are specific, measurable, and reasonable
 Security requirements are in line with the organizational baseline</t>
        </is>
      </c>
      <c r="H8" t="n">
        <v>0</v>
      </c>
    </row>
    <row r="9">
      <c r="A9" t="inlineStr">
        <is>
          <t>D-SR-B-1-1</t>
        </is>
      </c>
      <c r="B9" t="inlineStr">
        <is>
          <t>Design</t>
        </is>
      </c>
      <c r="C9" t="inlineStr">
        <is>
          <t>Security Requirements</t>
        </is>
      </c>
      <c r="D9" t="inlineStr">
        <is>
          <t>Supplier Security</t>
        </is>
      </c>
      <c r="E9" t="n">
        <v>1</v>
      </c>
      <c r="F9" t="inlineStr">
        <is>
          <t>Do stakeholders review vendor collaborations for security requirements and methodology?</t>
        </is>
      </c>
      <c r="G9" t="inlineStr">
        <is>
          <t>You consider including specific security requirements, activities, and processes when creating third-party agreements
 A vendor questionnaire is available and used to assess the strengths and weaknesses of your suppliers</t>
        </is>
      </c>
      <c r="H9" t="n">
        <v>4</v>
      </c>
    </row>
    <row r="10">
      <c r="A10" t="inlineStr">
        <is>
          <t>D-SR-A-2-1</t>
        </is>
      </c>
      <c r="B10" t="inlineStr">
        <is>
          <t>Design</t>
        </is>
      </c>
      <c r="C10" t="inlineStr">
        <is>
          <t>Security Requirements</t>
        </is>
      </c>
      <c r="D10" t="inlineStr">
        <is>
          <t>Software Requirements</t>
        </is>
      </c>
      <c r="E10" t="n">
        <v>2</v>
      </c>
      <c r="F10" t="inlineStr">
        <is>
          <t>Do you define, structure, and include prioritization in the artifacts of the security requirements gathering process?</t>
        </is>
      </c>
      <c r="G10" t="inlineStr">
        <is>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is>
      </c>
      <c r="H10" t="n">
        <v>4</v>
      </c>
    </row>
    <row r="11">
      <c r="A11" t="inlineStr">
        <is>
          <t>D-SR-B-2-1</t>
        </is>
      </c>
      <c r="B11" t="inlineStr">
        <is>
          <t>Design</t>
        </is>
      </c>
      <c r="C11" t="inlineStr">
        <is>
          <t>Security Requirements</t>
        </is>
      </c>
      <c r="D11" t="inlineStr">
        <is>
          <t>Supplier Security</t>
        </is>
      </c>
      <c r="E11" t="n">
        <v>2</v>
      </c>
      <c r="F11" t="inlineStr">
        <is>
          <t>Do vendors meet the security responsibilities and quality measures of service level agreements defined by the organization?</t>
        </is>
      </c>
      <c r="G11" t="inlineStr">
        <is>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is>
      </c>
      <c r="H11" t="n">
        <v>4</v>
      </c>
    </row>
    <row r="12">
      <c r="A12" t="inlineStr">
        <is>
          <t>D-SR-A-3-1</t>
        </is>
      </c>
      <c r="B12" t="inlineStr">
        <is>
          <t>Design</t>
        </is>
      </c>
      <c r="C12" t="inlineStr">
        <is>
          <t>Security Requirements</t>
        </is>
      </c>
      <c r="D12" t="inlineStr">
        <is>
          <t>Software Requirements</t>
        </is>
      </c>
      <c r="E12" t="n">
        <v>3</v>
      </c>
      <c r="F12" t="inlineStr">
        <is>
          <t>Do you use a standard requirements framework to streamline the elicitation of security requirements?</t>
        </is>
      </c>
      <c r="G12" t="inlineStr">
        <is>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is>
      </c>
      <c r="H12" t="n">
        <v>0</v>
      </c>
    </row>
    <row r="13">
      <c r="A13" t="inlineStr">
        <is>
          <t>D-SR-B-3-1</t>
        </is>
      </c>
      <c r="B13" t="inlineStr">
        <is>
          <t>Design</t>
        </is>
      </c>
      <c r="C13" t="inlineStr">
        <is>
          <t>Security Requirements</t>
        </is>
      </c>
      <c r="D13" t="inlineStr">
        <is>
          <t>Supplier Security</t>
        </is>
      </c>
      <c r="E13" t="n">
        <v>3</v>
      </c>
      <c r="F13" t="inlineStr">
        <is>
          <t>Are vendors aligned with standard security controls and software development tools and processes that the organization utilizes?</t>
        </is>
      </c>
      <c r="G13" t="inlineStr">
        <is>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is>
      </c>
      <c r="H13" t="n">
        <v>4</v>
      </c>
    </row>
    <row r="14">
      <c r="A14" t="inlineStr">
        <is>
          <t>D-TA-A-1-1</t>
        </is>
      </c>
      <c r="B14" t="inlineStr">
        <is>
          <t>Design</t>
        </is>
      </c>
      <c r="C14" t="inlineStr">
        <is>
          <t>Threat Assessment</t>
        </is>
      </c>
      <c r="D14" t="inlineStr">
        <is>
          <t>Application Risk Profile</t>
        </is>
      </c>
      <c r="E14" t="n">
        <v>1</v>
      </c>
      <c r="F14" t="inlineStr">
        <is>
          <t>Do you classify applications according to business risk based on a simple and predefined set of questions?</t>
        </is>
      </c>
      <c r="G14" t="inlineStr">
        <is>
          <t>An agreed-upon risk classification exists
 The application team understands the risk classification
 The risk classification covers critical aspects of business risks the organization is facing
 The organization has an inventory for the applications in scope</t>
        </is>
      </c>
      <c r="H14" t="n">
        <v>1</v>
      </c>
    </row>
    <row r="15">
      <c r="A15" t="inlineStr">
        <is>
          <t>D-TA-B-1-1</t>
        </is>
      </c>
      <c r="B15" t="inlineStr">
        <is>
          <t>Design</t>
        </is>
      </c>
      <c r="C15" t="inlineStr">
        <is>
          <t>Threat Assessment</t>
        </is>
      </c>
      <c r="D15" t="inlineStr">
        <is>
          <t>Threat Modeling</t>
        </is>
      </c>
      <c r="E15" t="n">
        <v>1</v>
      </c>
      <c r="F15" t="inlineStr">
        <is>
          <t>Do you identify and manage architectural design flaws with threat modeling?</t>
        </is>
      </c>
      <c r="G15" t="inlineStr">
        <is>
          <t>You perform threat modeling for high-risk applications
 You use simple threat checklists, such as STRIDE
 You persist the outcome of a threat model for later use</t>
        </is>
      </c>
      <c r="H15" t="n">
        <v>1</v>
      </c>
    </row>
    <row r="16">
      <c r="A16" t="inlineStr">
        <is>
          <t>D-TA-A-2-1</t>
        </is>
      </c>
      <c r="B16" t="inlineStr">
        <is>
          <t>Design</t>
        </is>
      </c>
      <c r="C16" t="inlineStr">
        <is>
          <t>Threat Assessment</t>
        </is>
      </c>
      <c r="D16" t="inlineStr">
        <is>
          <t>Application Risk Profile</t>
        </is>
      </c>
      <c r="E16" t="n">
        <v>2</v>
      </c>
      <c r="F16" t="inlineStr">
        <is>
          <t>Do you use centralized and quantified application risk profiles to evaluate business risk?</t>
        </is>
      </c>
      <c r="G16" t="inlineStr">
        <is>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is>
      </c>
      <c r="H16" t="n">
        <v>0</v>
      </c>
    </row>
    <row r="17">
      <c r="A17" t="inlineStr">
        <is>
          <t>D-TA-B-2-1</t>
        </is>
      </c>
      <c r="B17" t="inlineStr">
        <is>
          <t>Design</t>
        </is>
      </c>
      <c r="C17" t="inlineStr">
        <is>
          <t>Threat Assessment</t>
        </is>
      </c>
      <c r="D17" t="inlineStr">
        <is>
          <t>Threat Modeling</t>
        </is>
      </c>
      <c r="E17" t="n">
        <v>2</v>
      </c>
      <c r="F17" t="inlineStr">
        <is>
          <t>Do you use a standard methodology, aligned on your application risk levels?</t>
        </is>
      </c>
      <c r="G17" t="inlineStr">
        <is>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is>
      </c>
      <c r="H17" t="n">
        <v>0</v>
      </c>
    </row>
    <row r="18">
      <c r="A18" t="inlineStr">
        <is>
          <t>D-TA-A-3-1</t>
        </is>
      </c>
      <c r="B18" t="inlineStr">
        <is>
          <t>Design</t>
        </is>
      </c>
      <c r="C18" t="inlineStr">
        <is>
          <t>Threat Assessment</t>
        </is>
      </c>
      <c r="D18" t="inlineStr">
        <is>
          <t>Application Risk Profile</t>
        </is>
      </c>
      <c r="E18" t="n">
        <v>3</v>
      </c>
      <c r="F18" t="inlineStr">
        <is>
          <t>Do you regularly review and update the risk profiles for your applications?</t>
        </is>
      </c>
      <c r="G18" t="inlineStr">
        <is>
          <t>The organizational risk standard considers historical feedback to improve the evaluation method
 Significant changes in the application or business context trigger a review of the relevant risk profiles</t>
        </is>
      </c>
      <c r="H18" t="n">
        <v>17</v>
      </c>
    </row>
    <row r="19">
      <c r="A19" t="inlineStr">
        <is>
          <t>D-TA-B-3-1</t>
        </is>
      </c>
      <c r="B19" t="inlineStr">
        <is>
          <t>Design</t>
        </is>
      </c>
      <c r="C19" t="inlineStr">
        <is>
          <t>Threat Assessment</t>
        </is>
      </c>
      <c r="D19" t="inlineStr">
        <is>
          <t>Threat Modeling</t>
        </is>
      </c>
      <c r="E19" t="n">
        <v>3</v>
      </c>
      <c r="F19" t="inlineStr">
        <is>
          <t>Do you regularly review and update the threat modeling methodology for your applications?</t>
        </is>
      </c>
      <c r="G19" t="inlineStr">
        <is>
          <t>The threat model methodology considers historical feedback for improvement
 You regularly (e.g., yearly) review the existing threat models to verify that no new threats are relevant for your applications
 You automate parts of your threat modeling process with threat modeling tools</t>
        </is>
      </c>
      <c r="H19" t="n">
        <v>15</v>
      </c>
    </row>
    <row r="20">
      <c r="A20" t="inlineStr">
        <is>
          <t>G-EG-A-1-1</t>
        </is>
      </c>
      <c r="B20" t="inlineStr">
        <is>
          <t>Governance</t>
        </is>
      </c>
      <c r="C20" t="inlineStr">
        <is>
          <t>Education &amp; Guidance</t>
        </is>
      </c>
      <c r="D20" t="inlineStr">
        <is>
          <t>Training and Awareness</t>
        </is>
      </c>
      <c r="E20" t="n">
        <v>1</v>
      </c>
      <c r="F20" t="inlineStr">
        <is>
          <t>Do you require employees involved with application development to take SDLC training?</t>
        </is>
      </c>
      <c r="G20" t="inlineStr">
        <is>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is>
      </c>
      <c r="H20" t="n">
        <v>1</v>
      </c>
    </row>
    <row r="21">
      <c r="A21" t="inlineStr">
        <is>
          <t>G-EG-B-1-1</t>
        </is>
      </c>
      <c r="B21" t="inlineStr">
        <is>
          <t>Governance</t>
        </is>
      </c>
      <c r="C21" t="inlineStr">
        <is>
          <t>Education &amp; Guidance</t>
        </is>
      </c>
      <c r="D21" t="inlineStr">
        <is>
          <t>Organization and Culture</t>
        </is>
      </c>
      <c r="E21" t="n">
        <v>1</v>
      </c>
      <c r="F21" t="inlineStr">
        <is>
          <t>Have you identified a Security Champion for each development team?</t>
        </is>
      </c>
      <c r="G21" t="inlineStr">
        <is>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is>
      </c>
      <c r="H21" t="n">
        <v>22</v>
      </c>
    </row>
    <row r="22">
      <c r="A22" t="inlineStr">
        <is>
          <t>G-EG-A-2-1</t>
        </is>
      </c>
      <c r="B22" t="inlineStr">
        <is>
          <t>Governance</t>
        </is>
      </c>
      <c r="C22" t="inlineStr">
        <is>
          <t>Education &amp; Guidance</t>
        </is>
      </c>
      <c r="D22" t="inlineStr">
        <is>
          <t>Training and Awareness</t>
        </is>
      </c>
      <c r="E22" t="n">
        <v>2</v>
      </c>
      <c r="F22" t="inlineStr">
        <is>
          <t>Is training customized for individual roles such as developers, testers, or security champions?</t>
        </is>
      </c>
      <c r="G22" t="inlineStr">
        <is>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is>
      </c>
      <c r="H22" t="n">
        <v>3</v>
      </c>
    </row>
    <row r="23">
      <c r="A23" t="inlineStr">
        <is>
          <t>G-EG-B-2-1</t>
        </is>
      </c>
      <c r="B23" t="inlineStr">
        <is>
          <t>Governance</t>
        </is>
      </c>
      <c r="C23" t="inlineStr">
        <is>
          <t>Education &amp; Guidance</t>
        </is>
      </c>
      <c r="D23" t="inlineStr">
        <is>
          <t>Organization and Culture</t>
        </is>
      </c>
      <c r="E23" t="n">
        <v>2</v>
      </c>
      <c r="F23" t="inlineStr">
        <is>
          <t>Does the organization have a Secure Software Center of Excellence (SSCE)?</t>
        </is>
      </c>
      <c r="G23" t="inlineStr">
        <is>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is>
      </c>
      <c r="H23" t="n">
        <v>5</v>
      </c>
    </row>
    <row r="24">
      <c r="A24" t="inlineStr">
        <is>
          <t>G-EG-A-3-1</t>
        </is>
      </c>
      <c r="B24" t="inlineStr">
        <is>
          <t>Governance</t>
        </is>
      </c>
      <c r="C24" t="inlineStr">
        <is>
          <t>Education &amp; Guidance</t>
        </is>
      </c>
      <c r="D24" t="inlineStr">
        <is>
          <t>Training and Awareness</t>
        </is>
      </c>
      <c r="E24" t="n">
        <v>3</v>
      </c>
      <c r="F24" t="inlineStr">
        <is>
          <t>Have you implemented a Learning Management System or equivalent to track employee training and certification processes?</t>
        </is>
      </c>
      <c r="G24" t="inlineStr">
        <is>
          <t>A Learning Management System (LMS) is used to track trainings and certifications
 Training is based on internal standards, policies, and procedures
 You use certification programs or attendance records to determine access to development systems and resources</t>
        </is>
      </c>
      <c r="H24" t="n">
        <v>3</v>
      </c>
    </row>
    <row r="25">
      <c r="A25" t="inlineStr">
        <is>
          <t>G-EG-B-3-1</t>
        </is>
      </c>
      <c r="B25" t="inlineStr">
        <is>
          <t>Governance</t>
        </is>
      </c>
      <c r="C25" t="inlineStr">
        <is>
          <t>Education &amp; Guidance</t>
        </is>
      </c>
      <c r="D25" t="inlineStr">
        <is>
          <t>Organization and Culture</t>
        </is>
      </c>
      <c r="E25" t="n">
        <v>3</v>
      </c>
      <c r="F25" t="inlineStr">
        <is>
          <t>Is there a centralized portal where developers and application security professionals from different teams and business units are able to communicate and share information?</t>
        </is>
      </c>
      <c r="G25" t="inlineStr">
        <is>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is>
      </c>
      <c r="H25" t="n">
        <v>5</v>
      </c>
    </row>
    <row r="26">
      <c r="A26" t="inlineStr">
        <is>
          <t>G-PC-A-1-1</t>
        </is>
      </c>
      <c r="B26" t="inlineStr">
        <is>
          <t>Governance</t>
        </is>
      </c>
      <c r="C26" t="inlineStr">
        <is>
          <t>Policy &amp; Compliance</t>
        </is>
      </c>
      <c r="D26" t="inlineStr">
        <is>
          <t>Policy &amp; Standards</t>
        </is>
      </c>
      <c r="E26" t="n">
        <v>1</v>
      </c>
      <c r="F26" t="inlineStr">
        <is>
          <t>Do you have and apply a common set of policies and standards throughout your organization?</t>
        </is>
      </c>
      <c r="G26" t="inlineStr">
        <is>
          <t>You have adapted existing standards appropriate for the organization’s industry to account for domain-specific considerations
 Your standards are aligned with your policies and incorporate technology-specific implementation guidance</t>
        </is>
      </c>
      <c r="H26" t="n">
        <v>0</v>
      </c>
    </row>
    <row r="27">
      <c r="A27" t="inlineStr">
        <is>
          <t>G-PC-B-1-1</t>
        </is>
      </c>
      <c r="B27" t="inlineStr">
        <is>
          <t>Governance</t>
        </is>
      </c>
      <c r="C27" t="inlineStr">
        <is>
          <t>Policy &amp; Compliance</t>
        </is>
      </c>
      <c r="D27" t="inlineStr">
        <is>
          <t>Compliance Management</t>
        </is>
      </c>
      <c r="E27" t="n">
        <v>1</v>
      </c>
      <c r="F27" t="inlineStr">
        <is>
          <t>Do you have a complete picture of your external compliance obligations?</t>
        </is>
      </c>
      <c r="G27" t="inlineStr">
        <is>
          <t>You have identified all sources of external compliance obligations
 You have captured and reconciled compliance obligations from all sources</t>
        </is>
      </c>
      <c r="H27" t="n">
        <v>0</v>
      </c>
    </row>
    <row r="28">
      <c r="A28" t="inlineStr">
        <is>
          <t>G-PC-A-2-1</t>
        </is>
      </c>
      <c r="B28" t="inlineStr">
        <is>
          <t>Governance</t>
        </is>
      </c>
      <c r="C28" t="inlineStr">
        <is>
          <t>Policy &amp; Compliance</t>
        </is>
      </c>
      <c r="D28" t="inlineStr">
        <is>
          <t>Policy &amp; Standards</t>
        </is>
      </c>
      <c r="E28" t="n">
        <v>2</v>
      </c>
      <c r="F28" t="inlineStr">
        <is>
          <t>Do you publish the organization's policies as test scripts or run-books for easy interpretation by development teams?</t>
        </is>
      </c>
      <c r="G28" t="inlineStr">
        <is>
          <t>You create verification checklists and test scripts where applicable, aligned with the policy's requirements and the implementation guidance in the associated standards
 You create versions adapted to each development methodology and technology the organization uses</t>
        </is>
      </c>
      <c r="H28" t="n">
        <v>2</v>
      </c>
    </row>
    <row r="29">
      <c r="A29" t="inlineStr">
        <is>
          <t>G-PC-B-2-1</t>
        </is>
      </c>
      <c r="B29" t="inlineStr">
        <is>
          <t>Governance</t>
        </is>
      </c>
      <c r="C29" t="inlineStr">
        <is>
          <t>Policy &amp; Compliance</t>
        </is>
      </c>
      <c r="D29" t="inlineStr">
        <is>
          <t>Compliance Management</t>
        </is>
      </c>
      <c r="E29" t="n">
        <v>2</v>
      </c>
      <c r="F29" t="inlineStr">
        <is>
          <t>Do you have a standard set of security requirements and verification procedures addressing the organization's external compliance obligations?</t>
        </is>
      </c>
      <c r="G29" t="inlineStr">
        <is>
          <t>You map each external compliance obligation to a well-defined set of application requirements
 You define verification procedures, including automated tests, to verify compliance with compliance-related requirements</t>
        </is>
      </c>
      <c r="H29" t="n">
        <v>21</v>
      </c>
    </row>
    <row r="30">
      <c r="A30" t="inlineStr">
        <is>
          <t>G-PC-A-3-1</t>
        </is>
      </c>
      <c r="B30" t="inlineStr">
        <is>
          <t>Governance</t>
        </is>
      </c>
      <c r="C30" t="inlineStr">
        <is>
          <t>Policy &amp; Compliance</t>
        </is>
      </c>
      <c r="D30" t="inlineStr">
        <is>
          <t>Policy &amp; Standards</t>
        </is>
      </c>
      <c r="E30" t="n">
        <v>3</v>
      </c>
      <c r="F30" t="inlineStr">
        <is>
          <t>Do you regularly report on policy and standard compliance, and use that information to guide compliance improvement efforts?</t>
        </is>
      </c>
      <c r="G30" t="inlineStr">
        <is>
          <t>You have procedures (automated, if possible) to regularly generate compliance reports
 You deliver compliance reports to all relevant stakeholders
 Stakeholders use the reported compliance status information to identify areas for improvement</t>
        </is>
      </c>
      <c r="H30" t="n">
        <v>20</v>
      </c>
    </row>
    <row r="31">
      <c r="A31" t="inlineStr">
        <is>
          <t>G-PC-B-3-1</t>
        </is>
      </c>
      <c r="B31" t="inlineStr">
        <is>
          <t>Governance</t>
        </is>
      </c>
      <c r="C31" t="inlineStr">
        <is>
          <t>Policy &amp; Compliance</t>
        </is>
      </c>
      <c r="D31" t="inlineStr">
        <is>
          <t>Compliance Management</t>
        </is>
      </c>
      <c r="E31" t="n">
        <v>3</v>
      </c>
      <c r="F31" t="inlineStr">
        <is>
          <t>Do you regularly report on adherence to external compliance obligations and use that information to guide efforts to close compliance gaps?</t>
        </is>
      </c>
      <c r="G31" t="inlineStr">
        <is>
          <t>You have established, well-defined compliance metrics
 You measure and report on applications' compliance metrics regularly
 Stakeholders use the reported compliance status information to identify compliance gaps and prioritize gap remediation efforts</t>
        </is>
      </c>
      <c r="H31" t="n">
        <v>20</v>
      </c>
    </row>
    <row r="32">
      <c r="A32" t="inlineStr">
        <is>
          <t>G-SM-A-1-1</t>
        </is>
      </c>
      <c r="B32" t="inlineStr">
        <is>
          <t>Governance</t>
        </is>
      </c>
      <c r="C32" t="inlineStr">
        <is>
          <t>Strategy &amp; Metrics</t>
        </is>
      </c>
      <c r="D32" t="inlineStr">
        <is>
          <t>Create and Promote</t>
        </is>
      </c>
      <c r="E32" t="n">
        <v>1</v>
      </c>
      <c r="F32" t="inlineStr">
        <is>
          <t>Do you understand the enterprise-wide risk appetite for your applications ?</t>
        </is>
      </c>
      <c r="G32" t="inlineStr">
        <is>
          <t>You capture the risk appetite of your organization's executive leadership
 The organization's leadership vet and approve the set of risks
 You identify the main business and technical threats to your assets and data
 You document risks and store them in an accessible location</t>
        </is>
      </c>
      <c r="H32" t="n">
        <v>13</v>
      </c>
    </row>
    <row r="33">
      <c r="A33" t="inlineStr">
        <is>
          <t>G-SM-B-1-1</t>
        </is>
      </c>
      <c r="B33" t="inlineStr">
        <is>
          <t>Governance</t>
        </is>
      </c>
      <c r="C33" t="inlineStr">
        <is>
          <t>Strategy &amp; Metrics</t>
        </is>
      </c>
      <c r="D33" t="inlineStr">
        <is>
          <t>Measure and Improve</t>
        </is>
      </c>
      <c r="E33" t="n">
        <v>1</v>
      </c>
      <c r="F33" t="inlineStr">
        <is>
          <t>Do you use a set of metrics to measure the effectiveness and efficiency of the application security program across applications?</t>
        </is>
      </c>
      <c r="G33" t="inlineStr">
        <is>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is>
      </c>
      <c r="H33" t="n">
        <v>16</v>
      </c>
    </row>
    <row r="34">
      <c r="A34" t="inlineStr">
        <is>
          <t>G-SM-A-2-1</t>
        </is>
      </c>
      <c r="B34" t="inlineStr">
        <is>
          <t>Governance</t>
        </is>
      </c>
      <c r="C34" t="inlineStr">
        <is>
          <t>Strategy &amp; Metrics</t>
        </is>
      </c>
      <c r="D34" t="inlineStr">
        <is>
          <t>Create and Promote</t>
        </is>
      </c>
      <c r="E34" t="n">
        <v>2</v>
      </c>
      <c r="F34" t="inlineStr">
        <is>
          <t>Do you have a strategic plan for application security and use it to make decisions?</t>
        </is>
      </c>
      <c r="G34" t="inlineStr">
        <is>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is>
      </c>
      <c r="H34" t="n">
        <v>14</v>
      </c>
    </row>
    <row r="35">
      <c r="A35" t="inlineStr">
        <is>
          <t>G-SM-B-2-1</t>
        </is>
      </c>
      <c r="B35" t="inlineStr">
        <is>
          <t>Governance</t>
        </is>
      </c>
      <c r="C35" t="inlineStr">
        <is>
          <t>Strategy &amp; Metrics</t>
        </is>
      </c>
      <c r="D35" t="inlineStr">
        <is>
          <t>Measure and Improve</t>
        </is>
      </c>
      <c r="E35" t="n">
        <v>2</v>
      </c>
      <c r="F35" t="inlineStr">
        <is>
          <t>Did you define Key Perfomance Indicators (KPI) from available application security metrics?</t>
        </is>
      </c>
      <c r="G35" t="inlineStr">
        <is>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is>
      </c>
      <c r="H35" t="n">
        <v>19</v>
      </c>
    </row>
    <row r="36">
      <c r="A36" t="inlineStr">
        <is>
          <t>G-SM-A-3-1</t>
        </is>
      </c>
      <c r="B36" t="inlineStr">
        <is>
          <t>Governance</t>
        </is>
      </c>
      <c r="C36" t="inlineStr">
        <is>
          <t>Strategy &amp; Metrics</t>
        </is>
      </c>
      <c r="D36" t="inlineStr">
        <is>
          <t>Create and Promote</t>
        </is>
      </c>
      <c r="E36" t="n">
        <v>3</v>
      </c>
      <c r="F36" t="inlineStr">
        <is>
          <t>Do you regularly review and update the Strategic Plan for Application Security?</t>
        </is>
      </c>
      <c r="G36" t="inlineStr">
        <is>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is>
      </c>
      <c r="H36" t="n">
        <v>15</v>
      </c>
    </row>
    <row r="37">
      <c r="A37" t="inlineStr">
        <is>
          <t>G-SM-B-3-1</t>
        </is>
      </c>
      <c r="B37" t="inlineStr">
        <is>
          <t>Governance</t>
        </is>
      </c>
      <c r="C37" t="inlineStr">
        <is>
          <t>Strategy &amp; Metrics</t>
        </is>
      </c>
      <c r="D37" t="inlineStr">
        <is>
          <t>Measure and Improve</t>
        </is>
      </c>
      <c r="E37" t="n">
        <v>3</v>
      </c>
      <c r="F37" t="inlineStr">
        <is>
          <t>Do you update the Application Security strategy and roadmap based on application security metrics and KPIs?</t>
        </is>
      </c>
      <c r="G37" t="inlineStr">
        <is>
          <t>You review KPIs at least yearly for their efficiency and effectiveness
 KPIs and application security metrics trigger most of the changes to the application security strategy</t>
        </is>
      </c>
      <c r="H37" t="n">
        <v>15</v>
      </c>
    </row>
    <row r="38">
      <c r="A38" t="inlineStr">
        <is>
          <t>I-DM-A-1-1</t>
        </is>
      </c>
      <c r="B38" t="inlineStr">
        <is>
          <t>Implementation</t>
        </is>
      </c>
      <c r="C38" t="inlineStr">
        <is>
          <t>Defect Management</t>
        </is>
      </c>
      <c r="D38" t="inlineStr">
        <is>
          <t>Defect Tracking</t>
        </is>
      </c>
      <c r="E38" t="n">
        <v>1</v>
      </c>
      <c r="F38" t="inlineStr">
        <is>
          <t>Do you track all known security defects in accessible locations?</t>
        </is>
      </c>
      <c r="G38" t="inlineStr">
        <is>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is>
      </c>
      <c r="H38" t="n">
        <v>0</v>
      </c>
    </row>
    <row r="39">
      <c r="A39" t="inlineStr">
        <is>
          <t>I-DM-B-1-1</t>
        </is>
      </c>
      <c r="B39" t="inlineStr">
        <is>
          <t>Implementation</t>
        </is>
      </c>
      <c r="C39" t="inlineStr">
        <is>
          <t>Defect Management</t>
        </is>
      </c>
      <c r="D39" t="inlineStr">
        <is>
          <t>Metrics and Feedback</t>
        </is>
      </c>
      <c r="E39" t="n">
        <v>1</v>
      </c>
      <c r="F39" t="inlineStr">
        <is>
          <t>Do you use basic metrics about recorded security defects to carry out quick win improvement activities?</t>
        </is>
      </c>
      <c r="G39" t="inlineStr">
        <is>
          <t>You analyzed your recorded metrics at least once in the last year
 At least basic information about this initiative is recorded and available
 You have identified and carried out at least one quick win activity based on the data</t>
        </is>
      </c>
      <c r="H39" t="n">
        <v>0</v>
      </c>
    </row>
    <row r="40">
      <c r="A40" t="inlineStr">
        <is>
          <t>I-DM-A-2-1</t>
        </is>
      </c>
      <c r="B40" t="inlineStr">
        <is>
          <t>Implementation</t>
        </is>
      </c>
      <c r="C40" t="inlineStr">
        <is>
          <t>Defect Management</t>
        </is>
      </c>
      <c r="D40" t="inlineStr">
        <is>
          <t>Defect Tracking</t>
        </is>
      </c>
      <c r="E40" t="n">
        <v>2</v>
      </c>
      <c r="F40" t="inlineStr">
        <is>
          <t>Do you keep an overview of the state of security defects across the organization?</t>
        </is>
      </c>
      <c r="G40" t="inlineStr">
        <is>
          <t>A single severity scheme is applied to all defects across the organization
 The scheme includes SLAs for fixing particular severity classes
 You regularly report compliance to SLAs</t>
        </is>
      </c>
      <c r="H40" t="n">
        <v>0</v>
      </c>
    </row>
    <row r="41">
      <c r="A41" t="inlineStr">
        <is>
          <t>I-DM-B-2-1</t>
        </is>
      </c>
      <c r="B41" t="inlineStr">
        <is>
          <t>Implementation</t>
        </is>
      </c>
      <c r="C41" t="inlineStr">
        <is>
          <t>Defect Management</t>
        </is>
      </c>
      <c r="D41" t="inlineStr">
        <is>
          <t>Metrics and Feedback</t>
        </is>
      </c>
      <c r="E41" t="n">
        <v>2</v>
      </c>
      <c r="F41" t="inlineStr">
        <is>
          <t>Do you improve your security assurance program upon standardized metrics?</t>
        </is>
      </c>
      <c r="G41" t="inlineStr">
        <is>
          <t>You document metrics for defect classification and categorization and keep them up to date
 Executive management regularly receives information about defects and has acted upon it in the last year
 You regularly share technical details about security defects among teams</t>
        </is>
      </c>
      <c r="H41" t="n">
        <v>0</v>
      </c>
    </row>
    <row r="42">
      <c r="A42" t="inlineStr">
        <is>
          <t>I-DM-A-3-1</t>
        </is>
      </c>
      <c r="B42" t="inlineStr">
        <is>
          <t>Implementation</t>
        </is>
      </c>
      <c r="C42" t="inlineStr">
        <is>
          <t>Defect Management</t>
        </is>
      </c>
      <c r="D42" t="inlineStr">
        <is>
          <t>Defect Tracking</t>
        </is>
      </c>
      <c r="E42" t="n">
        <v>3</v>
      </c>
      <c r="F42" t="inlineStr">
        <is>
          <t>Do you enforce SLAs for fixing security defects?</t>
        </is>
      </c>
      <c r="G42" t="inlineStr">
        <is>
          <t>You automatically alert of SLA breaches and transfer respective defects to the risk management process
 You integrate relevant tooling (e.g. monitoring, build, deployment) with the defect management system</t>
        </is>
      </c>
      <c r="H42" t="n">
        <v>0</v>
      </c>
    </row>
    <row r="43">
      <c r="A43" t="inlineStr">
        <is>
          <t>I-DM-B-3-1</t>
        </is>
      </c>
      <c r="B43" t="inlineStr">
        <is>
          <t>Implementation</t>
        </is>
      </c>
      <c r="C43" t="inlineStr">
        <is>
          <t>Defect Management</t>
        </is>
      </c>
      <c r="D43" t="inlineStr">
        <is>
          <t>Metrics and Feedback</t>
        </is>
      </c>
      <c r="E43" t="n">
        <v>3</v>
      </c>
      <c r="F43" t="inlineStr">
        <is>
          <t>Do you regularly evaluate the effectiveness of your security metrics so that its input helps drive your security strategy?</t>
        </is>
      </c>
      <c r="G43" t="inlineStr">
        <is>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is>
      </c>
      <c r="H43" t="n">
        <v>0</v>
      </c>
    </row>
    <row r="44">
      <c r="A44" t="inlineStr">
        <is>
          <t>I-SB-A-1-1</t>
        </is>
      </c>
      <c r="B44" t="inlineStr">
        <is>
          <t>Implementation</t>
        </is>
      </c>
      <c r="C44" t="inlineStr">
        <is>
          <t>Secure Build</t>
        </is>
      </c>
      <c r="D44" t="inlineStr">
        <is>
          <t>Build Process</t>
        </is>
      </c>
      <c r="E44" t="n">
        <v>1</v>
      </c>
      <c r="F44" t="inlineStr">
        <is>
          <t>Is your full build process formally described?</t>
        </is>
      </c>
      <c r="G44" t="inlineStr">
        <is>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is>
      </c>
      <c r="H44" t="n">
        <v>0</v>
      </c>
    </row>
    <row r="45">
      <c r="A45" t="inlineStr">
        <is>
          <t>I-SB-B-1-1</t>
        </is>
      </c>
      <c r="B45" t="inlineStr">
        <is>
          <t>Implementation</t>
        </is>
      </c>
      <c r="C45" t="inlineStr">
        <is>
          <t>Secure Build</t>
        </is>
      </c>
      <c r="D45" t="inlineStr">
        <is>
          <t>Software Dependencies</t>
        </is>
      </c>
      <c r="E45" t="n">
        <v>1</v>
      </c>
      <c r="F45" t="inlineStr">
        <is>
          <t>Do you have solid knowledge about dependencies you're relying on?</t>
        </is>
      </c>
      <c r="G45" t="inlineStr">
        <is>
          <t>You have a current bill of materials (BOM) for every application
 You can quickly find out which applications are affected by a particular CVE
 You have analyzed, addressed, and documented findings from dependencies at least once in the last three months</t>
        </is>
      </c>
      <c r="H45" t="n">
        <v>0</v>
      </c>
    </row>
    <row r="46">
      <c r="A46" t="inlineStr">
        <is>
          <t>I-SB-A-2-1</t>
        </is>
      </c>
      <c r="B46" t="inlineStr">
        <is>
          <t>Implementation</t>
        </is>
      </c>
      <c r="C46" t="inlineStr">
        <is>
          <t>Secure Build</t>
        </is>
      </c>
      <c r="D46" t="inlineStr">
        <is>
          <t>Build Process</t>
        </is>
      </c>
      <c r="E46" t="n">
        <v>2</v>
      </c>
      <c r="F46" t="inlineStr">
        <is>
          <t>Is the build process fully automated?</t>
        </is>
      </c>
      <c r="G46" t="inlineStr">
        <is>
          <t>The build process itself doesn't require any human interaction
 Your build tools are hardened as per best practice and vendor guidance
 You encrypt the secrets required by the build tools and control access based on the principle of least privilege</t>
        </is>
      </c>
      <c r="H46" t="n">
        <v>0</v>
      </c>
    </row>
    <row r="47">
      <c r="A47" t="inlineStr">
        <is>
          <t>I-SB-B-2-1</t>
        </is>
      </c>
      <c r="B47" t="inlineStr">
        <is>
          <t>Implementation</t>
        </is>
      </c>
      <c r="C47" t="inlineStr">
        <is>
          <t>Secure Build</t>
        </is>
      </c>
      <c r="D47" t="inlineStr">
        <is>
          <t>Software Dependencies</t>
        </is>
      </c>
      <c r="E47" t="n">
        <v>2</v>
      </c>
      <c r="F47" t="inlineStr">
        <is>
          <t>Do you handle 3rd party dependency risk by a formal process?</t>
        </is>
      </c>
      <c r="G47" t="inlineStr">
        <is>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is>
      </c>
      <c r="H47" t="n">
        <v>0</v>
      </c>
    </row>
    <row r="48">
      <c r="A48" t="inlineStr">
        <is>
          <t>I-SB-A-3-1</t>
        </is>
      </c>
      <c r="B48" t="inlineStr">
        <is>
          <t>Implementation</t>
        </is>
      </c>
      <c r="C48" t="inlineStr">
        <is>
          <t>Secure Build</t>
        </is>
      </c>
      <c r="D48" t="inlineStr">
        <is>
          <t>Build Process</t>
        </is>
      </c>
      <c r="E48" t="n">
        <v>3</v>
      </c>
      <c r="F48" t="inlineStr">
        <is>
          <t>Do you enforce automated security checks in your build processes?</t>
        </is>
      </c>
      <c r="G48" t="inlineStr">
        <is>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is>
      </c>
      <c r="H48" t="n">
        <v>0</v>
      </c>
    </row>
    <row r="49">
      <c r="A49" t="inlineStr">
        <is>
          <t>I-SB-B-3-1</t>
        </is>
      </c>
      <c r="B49" t="inlineStr">
        <is>
          <t>Implementation</t>
        </is>
      </c>
      <c r="C49" t="inlineStr">
        <is>
          <t>Secure Build</t>
        </is>
      </c>
      <c r="D49" t="inlineStr">
        <is>
          <t>Software Dependencies</t>
        </is>
      </c>
      <c r="E49" t="n">
        <v>3</v>
      </c>
      <c r="F49" t="inlineStr">
        <is>
          <t>Do you prevent build of software if it's affected by vulnerabilities in dependencies?</t>
        </is>
      </c>
      <c r="G49" t="inlineStr">
        <is>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is>
      </c>
      <c r="H49" t="n">
        <v>0</v>
      </c>
    </row>
    <row r="50">
      <c r="A50" t="inlineStr">
        <is>
          <t>I-SD-A-1-1</t>
        </is>
      </c>
      <c r="B50" t="inlineStr">
        <is>
          <t>Implementation</t>
        </is>
      </c>
      <c r="C50" t="inlineStr">
        <is>
          <t>Secure Deployment</t>
        </is>
      </c>
      <c r="D50" t="inlineStr">
        <is>
          <t>Deployment Process</t>
        </is>
      </c>
      <c r="E50" t="n">
        <v>1</v>
      </c>
      <c r="F50" t="inlineStr">
        <is>
          <t>Do you use repeatable deployment processes?</t>
        </is>
      </c>
      <c r="G50" t="inlineStr">
        <is>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is>
      </c>
      <c r="H50" t="n">
        <v>0</v>
      </c>
    </row>
    <row r="51">
      <c r="A51" t="inlineStr">
        <is>
          <t>I-SD-B-1-1</t>
        </is>
      </c>
      <c r="B51" t="inlineStr">
        <is>
          <t>Implementation</t>
        </is>
      </c>
      <c r="C51" t="inlineStr">
        <is>
          <t>Secure Deployment</t>
        </is>
      </c>
      <c r="D51" t="inlineStr">
        <is>
          <t>Secret Management</t>
        </is>
      </c>
      <c r="E51" t="n">
        <v>1</v>
      </c>
      <c r="F51" t="inlineStr">
        <is>
          <t>Do you limit access to application secrets according to the least privilege principle?</t>
        </is>
      </c>
      <c r="G51" t="inlineStr">
        <is>
          <t>You store production secrets protected in a secured location
 Developers do not have access to production secrets
 Production secrets are not available in non-production environments</t>
        </is>
      </c>
      <c r="H51" t="n">
        <v>0</v>
      </c>
    </row>
    <row r="52">
      <c r="A52" t="inlineStr">
        <is>
          <t>I-SD-A-2-1</t>
        </is>
      </c>
      <c r="B52" t="inlineStr">
        <is>
          <t>Implementation</t>
        </is>
      </c>
      <c r="C52" t="inlineStr">
        <is>
          <t>Secure Deployment</t>
        </is>
      </c>
      <c r="D52" t="inlineStr">
        <is>
          <t>Deployment Process</t>
        </is>
      </c>
      <c r="E52" t="n">
        <v>2</v>
      </c>
      <c r="F52" t="inlineStr">
        <is>
          <t>Are deployment processes automated and employing security checks?</t>
        </is>
      </c>
      <c r="G52" t="inlineStr">
        <is>
          <t>Deployment processes are automated on all stages
 Deployment includes automated security testing procedures
 You alert responsible staff to identified vulnerabilities
 You have logs available for your past deployments for a defined period of time</t>
        </is>
      </c>
      <c r="H52" t="n">
        <v>0</v>
      </c>
    </row>
    <row r="53">
      <c r="A53" t="inlineStr">
        <is>
          <t>I-SD-B-2-1</t>
        </is>
      </c>
      <c r="B53" t="inlineStr">
        <is>
          <t>Implementation</t>
        </is>
      </c>
      <c r="C53" t="inlineStr">
        <is>
          <t>Secure Deployment</t>
        </is>
      </c>
      <c r="D53" t="inlineStr">
        <is>
          <t>Secret Management</t>
        </is>
      </c>
      <c r="E53" t="n">
        <v>2</v>
      </c>
      <c r="F53" t="inlineStr">
        <is>
          <t>Do you inject production secrets into configuration files during deployment?</t>
        </is>
      </c>
      <c r="G53" t="inlineStr">
        <is>
          <t>Source code files no longer contain active application secrets
 Under normal circumstances, no humans access secrets during deployment procedures
 You log and alert to any abnormal access to secrets</t>
        </is>
      </c>
      <c r="H53" t="n">
        <v>0</v>
      </c>
    </row>
    <row r="54">
      <c r="A54" t="inlineStr">
        <is>
          <t>I-SD-A-3-1</t>
        </is>
      </c>
      <c r="B54" t="inlineStr">
        <is>
          <t>Implementation</t>
        </is>
      </c>
      <c r="C54" t="inlineStr">
        <is>
          <t>Secure Deployment</t>
        </is>
      </c>
      <c r="D54" t="inlineStr">
        <is>
          <t>Deployment Process</t>
        </is>
      </c>
      <c r="E54" t="n">
        <v>3</v>
      </c>
      <c r="F54" t="inlineStr">
        <is>
          <t>Do you consistently validate the integrity of deployed artifacts?</t>
        </is>
      </c>
      <c r="G54" t="inlineStr">
        <is>
          <t>You prevent or roll back deployment if you detect an integrity breach
 The verification is done against signatures created during the build time
 If checking of signatures is not possible (e.g. externally build software), you introduce compensating measures</t>
        </is>
      </c>
      <c r="H54" t="n">
        <v>0</v>
      </c>
    </row>
    <row r="55">
      <c r="A55" t="inlineStr">
        <is>
          <t>I-SD-B-3-1</t>
        </is>
      </c>
      <c r="B55" t="inlineStr">
        <is>
          <t>Implementation</t>
        </is>
      </c>
      <c r="C55" t="inlineStr">
        <is>
          <t>Secure Deployment</t>
        </is>
      </c>
      <c r="D55" t="inlineStr">
        <is>
          <t>Secret Management</t>
        </is>
      </c>
      <c r="E55" t="n">
        <v>3</v>
      </c>
      <c r="F55" t="inlineStr">
        <is>
          <t>Do you practice proper lifecycle management for application secrets?</t>
        </is>
      </c>
      <c r="G55" t="inlineStr">
        <is>
          <t>You generate and synchronize secrets using a vetted solution
 Secrets are different between different application instances
 Secrets are regularly updated</t>
        </is>
      </c>
      <c r="H55" t="n">
        <v>0</v>
      </c>
    </row>
    <row r="56">
      <c r="A56" t="inlineStr">
        <is>
          <t>O-EM-A-1-1</t>
        </is>
      </c>
      <c r="B56" t="inlineStr">
        <is>
          <t>Operations</t>
        </is>
      </c>
      <c r="C56" t="inlineStr">
        <is>
          <t>Environment Management</t>
        </is>
      </c>
      <c r="D56" t="inlineStr">
        <is>
          <t>Configuration Hardening</t>
        </is>
      </c>
      <c r="E56" t="n">
        <v>1</v>
      </c>
      <c r="F56" t="inlineStr">
        <is>
          <t>Do you harden configurations for key components of your technology stacks?</t>
        </is>
      </c>
      <c r="G56" t="inlineStr">
        <is>
          <t>You have identified the key components in each technology stack used
 You have an established configuration standard for each key component</t>
        </is>
      </c>
      <c r="H56" t="n">
        <v>6</v>
      </c>
    </row>
    <row r="57">
      <c r="A57" t="inlineStr">
        <is>
          <t>O-EM-B-1-1</t>
        </is>
      </c>
      <c r="B57" t="inlineStr">
        <is>
          <t>Operations</t>
        </is>
      </c>
      <c r="C57" t="inlineStr">
        <is>
          <t>Environment Management</t>
        </is>
      </c>
      <c r="D57" t="inlineStr">
        <is>
          <t>Patching and Updating</t>
        </is>
      </c>
      <c r="E57" t="n">
        <v>1</v>
      </c>
      <c r="F57" t="inlineStr">
        <is>
          <t>Do you identify and patch vulnerable components?</t>
        </is>
      </c>
      <c r="G57" t="inlineStr">
        <is>
          <t>You have an up-to-date list of components, including version information
 You regularly review public sources for vulnerabilities related to your components</t>
        </is>
      </c>
      <c r="H57" t="n">
        <v>6</v>
      </c>
    </row>
    <row r="58">
      <c r="A58" t="inlineStr">
        <is>
          <t>O-EM-A-2-1</t>
        </is>
      </c>
      <c r="B58" t="inlineStr">
        <is>
          <t>Operations</t>
        </is>
      </c>
      <c r="C58" t="inlineStr">
        <is>
          <t>Environment Management</t>
        </is>
      </c>
      <c r="D58" t="inlineStr">
        <is>
          <t>Configuration Hardening</t>
        </is>
      </c>
      <c r="E58" t="n">
        <v>2</v>
      </c>
      <c r="F58" t="inlineStr">
        <is>
          <t>Do you have hardening baselines for your components?</t>
        </is>
      </c>
      <c r="G58" t="inlineStr">
        <is>
          <t>You have assigned an owner for each baseline
 The owner keeps their assigned baselines up to date
 You store baselines in an accessible location
 You train employees responsible for configurations in these baselines</t>
        </is>
      </c>
      <c r="H58" t="n">
        <v>6</v>
      </c>
    </row>
    <row r="59">
      <c r="A59" t="inlineStr">
        <is>
          <t>O-EM-B-2-1</t>
        </is>
      </c>
      <c r="B59" t="inlineStr">
        <is>
          <t>Operations</t>
        </is>
      </c>
      <c r="C59" t="inlineStr">
        <is>
          <t>Environment Management</t>
        </is>
      </c>
      <c r="D59" t="inlineStr">
        <is>
          <t>Patching and Updating</t>
        </is>
      </c>
      <c r="E59" t="n">
        <v>2</v>
      </c>
      <c r="F59" t="inlineStr">
        <is>
          <t>Do you follow an established process for updating components of your technology stacks?</t>
        </is>
      </c>
      <c r="G59" t="inlineStr">
        <is>
          <t>The process includes vendor information for third-party patches
 The process considers external sources to gather information about zero day attacks, and includes appropriate risk mitigation steps
 The process includes guidance for prioritizing component updates</t>
        </is>
      </c>
      <c r="H59" t="n">
        <v>6</v>
      </c>
    </row>
    <row r="60">
      <c r="A60" t="inlineStr">
        <is>
          <t>O-EM-A-3-1</t>
        </is>
      </c>
      <c r="B60" t="inlineStr">
        <is>
          <t>Operations</t>
        </is>
      </c>
      <c r="C60" t="inlineStr">
        <is>
          <t>Environment Management</t>
        </is>
      </c>
      <c r="D60" t="inlineStr">
        <is>
          <t>Configuration Hardening</t>
        </is>
      </c>
      <c r="E60" t="n">
        <v>3</v>
      </c>
      <c r="F60" t="inlineStr">
        <is>
          <t>Do you monitor and enforce conformity with hardening baselines?</t>
        </is>
      </c>
      <c r="G60" t="inlineStr">
        <is>
          <t>You perform conformity checks regularly, preferably using automation
 You store conformity check results in an accessible location
 You follow an established process to address reported non-conformities
 You review each baseline at least annually, and update it when required</t>
        </is>
      </c>
      <c r="H60" t="n">
        <v>6</v>
      </c>
    </row>
    <row r="61">
      <c r="A61" t="inlineStr">
        <is>
          <t>O-EM-B-3-1</t>
        </is>
      </c>
      <c r="B61" t="inlineStr">
        <is>
          <t>Operations</t>
        </is>
      </c>
      <c r="C61" t="inlineStr">
        <is>
          <t>Environment Management</t>
        </is>
      </c>
      <c r="D61" t="inlineStr">
        <is>
          <t>Patching and Updating</t>
        </is>
      </c>
      <c r="E61" t="n">
        <v>3</v>
      </c>
      <c r="F61" t="inlineStr">
        <is>
          <t>Do you regularly evaluate components and review patch level status?</t>
        </is>
      </c>
      <c r="G61" t="inlineStr">
        <is>
          <t>You update the list with components and versions
 You identify and update missing updates according to existing SLA
 You review and update the process based on feedback from the people who perform patching</t>
        </is>
      </c>
      <c r="H61" t="n">
        <v>6</v>
      </c>
    </row>
    <row r="62">
      <c r="A62" t="inlineStr">
        <is>
          <t>O-IM-A-1-1</t>
        </is>
      </c>
      <c r="B62" t="inlineStr">
        <is>
          <t>Operations</t>
        </is>
      </c>
      <c r="C62" t="inlineStr">
        <is>
          <t>Incident Management</t>
        </is>
      </c>
      <c r="D62" t="inlineStr">
        <is>
          <t>Incident Detection</t>
        </is>
      </c>
      <c r="E62" t="n">
        <v>1</v>
      </c>
      <c r="F62" t="inlineStr">
        <is>
          <t>Do you analyze log data for security incidents periodically?</t>
        </is>
      </c>
      <c r="G62" t="inlineStr">
        <is>
          <t>You have a contact point for the creation of security incidents
 You analyze data in accordance with the log data retention periods
 The frequency of this analysis is aligned with the criticality of your applications</t>
        </is>
      </c>
      <c r="H62" t="n">
        <v>0</v>
      </c>
    </row>
    <row r="63">
      <c r="A63" t="inlineStr">
        <is>
          <t>O-IM-B-1-1</t>
        </is>
      </c>
      <c r="B63" t="inlineStr">
        <is>
          <t>Operations</t>
        </is>
      </c>
      <c r="C63" t="inlineStr">
        <is>
          <t>Incident Management</t>
        </is>
      </c>
      <c r="D63" t="inlineStr">
        <is>
          <t>Incident Response</t>
        </is>
      </c>
      <c r="E63" t="n">
        <v>1</v>
      </c>
      <c r="F63" t="inlineStr">
        <is>
          <t>Do you respond to detected incidents?</t>
        </is>
      </c>
      <c r="G63" t="inlineStr">
        <is>
          <t>You have a defined person or role for incident handling
 You document security incidents</t>
        </is>
      </c>
      <c r="H63" t="n">
        <v>7</v>
      </c>
    </row>
    <row r="64">
      <c r="A64" t="inlineStr">
        <is>
          <t>O-IM-A-2-1</t>
        </is>
      </c>
      <c r="B64" t="inlineStr">
        <is>
          <t>Operations</t>
        </is>
      </c>
      <c r="C64" t="inlineStr">
        <is>
          <t>Incident Management</t>
        </is>
      </c>
      <c r="D64" t="inlineStr">
        <is>
          <t>Incident Detection</t>
        </is>
      </c>
      <c r="E64" t="n">
        <v>2</v>
      </c>
      <c r="F64" t="inlineStr">
        <is>
          <t>Do you follow a documented process for incident detection?</t>
        </is>
      </c>
      <c r="G64" t="inlineStr">
        <is>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is>
      </c>
      <c r="H64" t="n">
        <v>0</v>
      </c>
    </row>
    <row r="65">
      <c r="A65" t="inlineStr">
        <is>
          <t>O-IM-B-2-1</t>
        </is>
      </c>
      <c r="B65" t="inlineStr">
        <is>
          <t>Operations</t>
        </is>
      </c>
      <c r="C65" t="inlineStr">
        <is>
          <t>Incident Management</t>
        </is>
      </c>
      <c r="D65" t="inlineStr">
        <is>
          <t>Incident Response</t>
        </is>
      </c>
      <c r="E65" t="n">
        <v>2</v>
      </c>
      <c r="F65" t="inlineStr">
        <is>
          <t>Do you use a repeatable process for incident handling?</t>
        </is>
      </c>
      <c r="G65" t="inlineStr">
        <is>
          <t>You have an agreed upon incident classification
 The process considers Root Case Analysis for high severity incidents
 Employees responsible for incident response are trained in this process
 Forensic analysis tooling is available</t>
        </is>
      </c>
      <c r="H65" t="n">
        <v>8</v>
      </c>
    </row>
    <row r="66">
      <c r="A66" t="inlineStr">
        <is>
          <t>O-IM-A-3-1</t>
        </is>
      </c>
      <c r="B66" t="inlineStr">
        <is>
          <t>Operations</t>
        </is>
      </c>
      <c r="C66" t="inlineStr">
        <is>
          <t>Incident Management</t>
        </is>
      </c>
      <c r="D66" t="inlineStr">
        <is>
          <t>Incident Detection</t>
        </is>
      </c>
      <c r="E66" t="n">
        <v>3</v>
      </c>
      <c r="F66" t="inlineStr">
        <is>
          <t>Do you review and update the incident detection process regularly?</t>
        </is>
      </c>
      <c r="G66" t="inlineStr">
        <is>
          <t>You perform reviews at least annually
 You update the checklist of potential attacks with external and internal data</t>
        </is>
      </c>
      <c r="H66" t="n">
        <v>0</v>
      </c>
    </row>
    <row r="67">
      <c r="A67" t="inlineStr">
        <is>
          <t>O-IM-B-3-1</t>
        </is>
      </c>
      <c r="B67" t="inlineStr">
        <is>
          <t>Operations</t>
        </is>
      </c>
      <c r="C67" t="inlineStr">
        <is>
          <t>Incident Management</t>
        </is>
      </c>
      <c r="D67" t="inlineStr">
        <is>
          <t>Incident Response</t>
        </is>
      </c>
      <c r="E67" t="n">
        <v>3</v>
      </c>
      <c r="F67" t="inlineStr">
        <is>
          <t>Do you have a dedicated incident response team available?</t>
        </is>
      </c>
      <c r="G67" t="inlineStr">
        <is>
          <t>The team performs Root Cause Analysis for all security incidents unless there is a specific reason not to do so
 You review and update the response process at least annually</t>
        </is>
      </c>
      <c r="H67" t="n">
        <v>4</v>
      </c>
    </row>
    <row r="68">
      <c r="A68" t="inlineStr">
        <is>
          <t>O-OM-A-1-1</t>
        </is>
      </c>
      <c r="B68" t="inlineStr">
        <is>
          <t>Operations</t>
        </is>
      </c>
      <c r="C68" t="inlineStr">
        <is>
          <t>Operational Management</t>
        </is>
      </c>
      <c r="D68" t="inlineStr">
        <is>
          <t>Data Protection</t>
        </is>
      </c>
      <c r="E68" t="n">
        <v>1</v>
      </c>
      <c r="F68" t="inlineStr">
        <is>
          <t>Do you protect and handle information according to protection requirements for data stored and processed on each application?</t>
        </is>
      </c>
      <c r="G68" t="inlineStr">
        <is>
          <t>You know the data elements processed and stored by each application
 You know the type and sensitivity level of each identified data element
 You have controls to prevent propagation of unsanitized sensitive data from production to lower environments</t>
        </is>
      </c>
      <c r="H68" t="n">
        <v>0</v>
      </c>
    </row>
    <row r="69">
      <c r="A69" t="inlineStr">
        <is>
          <t>O-OM-B-1-1</t>
        </is>
      </c>
      <c r="B69" t="inlineStr">
        <is>
          <t>Operations</t>
        </is>
      </c>
      <c r="C69" t="inlineStr">
        <is>
          <t>Operational Management</t>
        </is>
      </c>
      <c r="D69" t="inlineStr">
        <is>
          <t>System Decomissioning / Legacy Management</t>
        </is>
      </c>
      <c r="E69" t="n">
        <v>1</v>
      </c>
      <c r="F69" t="inlineStr">
        <is>
          <t>Do you identify and remove systems, applications, application dependencies, or services that are no longer used, have reached end of life, or are no longer actively developed or supported?</t>
        </is>
      </c>
      <c r="G69" t="inlineStr">
        <is>
          <t>You do not use unsupported applications or dependencies
 You manage customer/user migration from older versions for each product and customer/user group</t>
        </is>
      </c>
      <c r="H69" t="n">
        <v>0</v>
      </c>
    </row>
    <row r="70">
      <c r="A70" t="inlineStr">
        <is>
          <t>O-OM-A-2-1</t>
        </is>
      </c>
      <c r="B70" t="inlineStr">
        <is>
          <t>Operations</t>
        </is>
      </c>
      <c r="C70" t="inlineStr">
        <is>
          <t>Operational Management</t>
        </is>
      </c>
      <c r="D70" t="inlineStr">
        <is>
          <t>Data Protection</t>
        </is>
      </c>
      <c r="E70" t="n">
        <v>2</v>
      </c>
      <c r="F70" t="inlineStr">
        <is>
          <t>Do you maintain a data catalog, including types, sensitivity levels, and processing and storage locations?</t>
        </is>
      </c>
      <c r="G70" t="inlineStr">
        <is>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is>
      </c>
      <c r="H70" t="n">
        <v>9</v>
      </c>
    </row>
    <row r="71">
      <c r="A71" t="inlineStr">
        <is>
          <t>O-OM-B-2-1</t>
        </is>
      </c>
      <c r="B71" t="inlineStr">
        <is>
          <t>Operations</t>
        </is>
      </c>
      <c r="C71" t="inlineStr">
        <is>
          <t>Operational Management</t>
        </is>
      </c>
      <c r="D71" t="inlineStr">
        <is>
          <t>System Decomissioning / Legacy Management</t>
        </is>
      </c>
      <c r="E71" t="n">
        <v>2</v>
      </c>
      <c r="F71" t="inlineStr">
        <is>
          <t>Do you follow an established process for removing all associated resources, as part of decommissioning of unused systems, applications, application dependencies, or services?</t>
        </is>
      </c>
      <c r="G71" t="inlineStr">
        <is>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is>
      </c>
      <c r="H71" t="n">
        <v>4</v>
      </c>
    </row>
    <row r="72">
      <c r="A72" t="inlineStr">
        <is>
          <t>O-OM-A-3-1</t>
        </is>
      </c>
      <c r="B72" t="inlineStr">
        <is>
          <t>Operations</t>
        </is>
      </c>
      <c r="C72" t="inlineStr">
        <is>
          <t>Operational Management</t>
        </is>
      </c>
      <c r="D72" t="inlineStr">
        <is>
          <t>Data Protection</t>
        </is>
      </c>
      <c r="E72" t="n">
        <v>3</v>
      </c>
      <c r="F72" t="inlineStr">
        <is>
          <t>Do you regularly review and update the data catalog and your data protection policies and procedures?</t>
        </is>
      </c>
      <c r="G72" t="inlineStr">
        <is>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is>
      </c>
      <c r="H72" t="n">
        <v>10</v>
      </c>
    </row>
    <row r="73">
      <c r="A73" t="inlineStr">
        <is>
          <t>O-OM-B-3-1</t>
        </is>
      </c>
      <c r="B73" t="inlineStr">
        <is>
          <t>Operations</t>
        </is>
      </c>
      <c r="C73" t="inlineStr">
        <is>
          <t>Operational Management</t>
        </is>
      </c>
      <c r="D73" t="inlineStr">
        <is>
          <t>System Decomissioning / Legacy Management</t>
        </is>
      </c>
      <c r="E73" t="n">
        <v>3</v>
      </c>
      <c r="F73" t="inlineStr">
        <is>
          <t>Do you regularly evaluate the lifecycle state and support status of every software asset and underlying infrastructure component, and estimate their end of life?</t>
        </is>
      </c>
      <c r="G73" t="inlineStr">
        <is>
          <t>Your end of life management process is agreed upon
 You inform customers and user groups of product timelines to prevent disruption of service or support
 You review the process at least annually</t>
        </is>
      </c>
      <c r="H73" t="n">
        <v>11</v>
      </c>
    </row>
    <row r="74">
      <c r="A74" t="inlineStr">
        <is>
          <t>V-AA-A-1-1</t>
        </is>
      </c>
      <c r="B74" t="inlineStr">
        <is>
          <t>Verification</t>
        </is>
      </c>
      <c r="C74" t="inlineStr">
        <is>
          <t>Architecture Assessment</t>
        </is>
      </c>
      <c r="D74" t="inlineStr">
        <is>
          <t>Architecture Validation</t>
        </is>
      </c>
      <c r="E74" t="n">
        <v>1</v>
      </c>
      <c r="F74" t="inlineStr">
        <is>
          <t>Do you review the application architecture for key security objectives on an ad-hoc basis?</t>
        </is>
      </c>
      <c r="G74" t="inlineStr">
        <is>
          <t>You have an agreed upon model of the overall software architecture
 You include components, interfaces, and integrations in the architecture model
 You verify the correct provision of general security mechanisms
 You log missing security controls as defects</t>
        </is>
      </c>
      <c r="H74" t="n">
        <v>0</v>
      </c>
    </row>
    <row r="75">
      <c r="A75" t="inlineStr">
        <is>
          <t>V-AA-B-1-1</t>
        </is>
      </c>
      <c r="B75" t="inlineStr">
        <is>
          <t>Verification</t>
        </is>
      </c>
      <c r="C75" t="inlineStr">
        <is>
          <t>Architecture Assessment</t>
        </is>
      </c>
      <c r="D75" t="inlineStr">
        <is>
          <t>Architecture Mitigation</t>
        </is>
      </c>
      <c r="E75" t="n">
        <v>1</v>
      </c>
      <c r="F75" t="inlineStr">
        <is>
          <t>Do you review the application architecture for mitigations of typical threats on an ad-hoc basis?</t>
        </is>
      </c>
      <c r="G75" t="inlineStr">
        <is>
          <t>You have an agreed upon model of the overall software architecture
 Security savvy staff conduct the review
 You consider different types of threats, including insider and data-related one</t>
        </is>
      </c>
      <c r="H75" t="n">
        <v>0</v>
      </c>
    </row>
    <row r="76">
      <c r="A76" t="inlineStr">
        <is>
          <t>V-AA-A-2-1</t>
        </is>
      </c>
      <c r="B76" t="inlineStr">
        <is>
          <t>Verification</t>
        </is>
      </c>
      <c r="C76" t="inlineStr">
        <is>
          <t>Architecture Assessment</t>
        </is>
      </c>
      <c r="D76" t="inlineStr">
        <is>
          <t>Architecture Validation</t>
        </is>
      </c>
      <c r="E76" t="n">
        <v>2</v>
      </c>
      <c r="F76" t="inlineStr">
        <is>
          <t>Do you regularly review the security mechanisms of your architecture?</t>
        </is>
      </c>
      <c r="G76" t="inlineStr">
        <is>
          <t>You review compliance with internal and external requirements
 You systematically review each interface in the system
 You use a formalized review method and structured validation
 You log missing security mechanisms as defects</t>
        </is>
      </c>
      <c r="H76" t="n">
        <v>0</v>
      </c>
    </row>
    <row r="77">
      <c r="A77" t="inlineStr">
        <is>
          <t>V-AA-B-2-1</t>
        </is>
      </c>
      <c r="B77" t="inlineStr">
        <is>
          <t>Verification</t>
        </is>
      </c>
      <c r="C77" t="inlineStr">
        <is>
          <t>Architecture Assessment</t>
        </is>
      </c>
      <c r="D77" t="inlineStr">
        <is>
          <t>Architecture Mitigation</t>
        </is>
      </c>
      <c r="E77" t="n">
        <v>2</v>
      </c>
      <c r="F77" t="inlineStr">
        <is>
          <t>Do you regularly evaluate the threats to your architecture?</t>
        </is>
      </c>
      <c r="G77" t="inlineStr">
        <is>
          <t>You systematically review each threat identified in the Threat Assessment
 Trained or experienced people lead review exercise
 You identify mitigating design-level features for each identified threat
 You log unhandled threats as defects</t>
        </is>
      </c>
      <c r="H77" t="n">
        <v>0</v>
      </c>
    </row>
    <row r="78">
      <c r="A78" t="inlineStr">
        <is>
          <t>V-AA-A-3-1</t>
        </is>
      </c>
      <c r="B78" t="inlineStr">
        <is>
          <t>Verification</t>
        </is>
      </c>
      <c r="C78" t="inlineStr">
        <is>
          <t>Architecture Assessment</t>
        </is>
      </c>
      <c r="D78" t="inlineStr">
        <is>
          <t>Architecture Validation</t>
        </is>
      </c>
      <c r="E78" t="n">
        <v>3</v>
      </c>
      <c r="F78" t="inlineStr">
        <is>
          <t>Do you regularly review the effectiveness of the security controls?</t>
        </is>
      </c>
      <c r="G78" t="inlineStr">
        <is>
          <t>You evaluate the preventive, detective, and response capabilities of security controls
 You evaluate the strategy alignment, appropriate support, and scalability of security controls
 You evaluate the effectiveness at least yearly
 You log identified shortcomings as defects</t>
        </is>
      </c>
      <c r="H78" t="n">
        <v>0</v>
      </c>
    </row>
    <row r="79">
      <c r="A79" t="inlineStr">
        <is>
          <t>V-AA-B-3-1</t>
        </is>
      </c>
      <c r="B79" t="inlineStr">
        <is>
          <t>Verification</t>
        </is>
      </c>
      <c r="C79" t="inlineStr">
        <is>
          <t>Architecture Assessment</t>
        </is>
      </c>
      <c r="D79" t="inlineStr">
        <is>
          <t>Architecture Mitigation</t>
        </is>
      </c>
      <c r="E79" t="n">
        <v>3</v>
      </c>
      <c r="F79" t="inlineStr">
        <is>
          <t>Do you regularly update your reference architectures based on architecture assessment findings?</t>
        </is>
      </c>
      <c r="G79" t="inlineStr">
        <is>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is>
      </c>
      <c r="H79" t="n">
        <v>0</v>
      </c>
    </row>
    <row r="80">
      <c r="A80" t="inlineStr">
        <is>
          <t>V-RT-A-1-1</t>
        </is>
      </c>
      <c r="B80" t="inlineStr">
        <is>
          <t>Verification</t>
        </is>
      </c>
      <c r="C80" t="inlineStr">
        <is>
          <t>Requirements-driven Testing</t>
        </is>
      </c>
      <c r="D80" t="inlineStr">
        <is>
          <t>Control Verification</t>
        </is>
      </c>
      <c r="E80" t="n">
        <v>1</v>
      </c>
      <c r="F80" t="inlineStr">
        <is>
          <t>Do you test applications for the correct functioning of standard security controls?</t>
        </is>
      </c>
      <c r="G80" t="inlineStr">
        <is>
          <t>Security testing at least verifies the implementation of authentication, access control, input validation, encoding and escaping data, and encryption controls
 Security testing executes whenever the application changes its use of the controls</t>
        </is>
      </c>
      <c r="H80" t="n">
        <v>1</v>
      </c>
    </row>
    <row r="81">
      <c r="A81" t="inlineStr">
        <is>
          <t>V-RT-B-1-1</t>
        </is>
      </c>
      <c r="B81" t="inlineStr">
        <is>
          <t>Verification</t>
        </is>
      </c>
      <c r="C81" t="inlineStr">
        <is>
          <t>Requirements-driven Testing</t>
        </is>
      </c>
      <c r="D81" t="inlineStr">
        <is>
          <t>Misuse/Abuse Testing</t>
        </is>
      </c>
      <c r="E81" t="n">
        <v>1</v>
      </c>
      <c r="F81" t="inlineStr">
        <is>
          <t>Do you test applications using randomization or fuzzing techniques?</t>
        </is>
      </c>
      <c r="G81" t="inlineStr">
        <is>
          <t>Testing covers most or all of the application's main input parameters
 You record and inspect all application crashes for security impact on a best-effort basis</t>
        </is>
      </c>
      <c r="H81" t="n">
        <v>0</v>
      </c>
    </row>
    <row r="82">
      <c r="A82" t="inlineStr">
        <is>
          <t>V-RT-A-2-1</t>
        </is>
      </c>
      <c r="B82" t="inlineStr">
        <is>
          <t>Verification</t>
        </is>
      </c>
      <c r="C82" t="inlineStr">
        <is>
          <t>Requirements-driven Testing</t>
        </is>
      </c>
      <c r="D82" t="inlineStr">
        <is>
          <t>Control Verification</t>
        </is>
      </c>
      <c r="E82" t="n">
        <v>2</v>
      </c>
      <c r="F82" t="inlineStr">
        <is>
          <t>Do you consistently write and execute test scripts to verify the functionality of security requirements?</t>
        </is>
      </c>
      <c r="G82" t="inlineStr">
        <is>
          <t>You tailor tests to each application and assert expected security functionality
 You capture test results as a pass or fail condition
 Tests use a standardized framework or DSL</t>
        </is>
      </c>
      <c r="H82" t="n">
        <v>1</v>
      </c>
    </row>
    <row r="83">
      <c r="A83" t="inlineStr">
        <is>
          <t>V-RT-B-2-1</t>
        </is>
      </c>
      <c r="B83" t="inlineStr">
        <is>
          <t>Verification</t>
        </is>
      </c>
      <c r="C83" t="inlineStr">
        <is>
          <t>Requirements-driven Testing</t>
        </is>
      </c>
      <c r="D83" t="inlineStr">
        <is>
          <t>Misuse/Abuse Testing</t>
        </is>
      </c>
      <c r="E83" t="n">
        <v>2</v>
      </c>
      <c r="F83" t="inlineStr">
        <is>
          <t>Do you create abuse cases from functional requirements and use them to drive security tests?</t>
        </is>
      </c>
      <c r="G83" t="inlineStr">
        <is>
          <t>Important business functionality has corresponding abuse cases
 You build abuse stories around relevant personas with well-defined motivations and characteristics
 You capture identified weaknesses as security requirements</t>
        </is>
      </c>
      <c r="H83" t="n">
        <v>4</v>
      </c>
    </row>
    <row r="84">
      <c r="A84" t="inlineStr">
        <is>
          <t>V-RT-A-3-1</t>
        </is>
      </c>
      <c r="B84" t="inlineStr">
        <is>
          <t>Verification</t>
        </is>
      </c>
      <c r="C84" t="inlineStr">
        <is>
          <t>Requirements-driven Testing</t>
        </is>
      </c>
      <c r="D84" t="inlineStr">
        <is>
          <t>Control Verification</t>
        </is>
      </c>
      <c r="E84" t="n">
        <v>3</v>
      </c>
      <c r="F84" t="inlineStr">
        <is>
          <t>Do you automatically test applications for security regressions?</t>
        </is>
      </c>
      <c r="G84" t="inlineStr">
        <is>
          <t>You consistently write tests for all identified bugs (possibly exceeding a pre-defined severity threshhold)
 You collect security tests in a test suite that is part of the existing unit testing framework</t>
        </is>
      </c>
      <c r="H84" t="n">
        <v>0</v>
      </c>
    </row>
    <row r="85">
      <c r="A85" t="inlineStr">
        <is>
          <t>V-RT-B-3-1</t>
        </is>
      </c>
      <c r="B85" t="inlineStr">
        <is>
          <t>Verification</t>
        </is>
      </c>
      <c r="C85" t="inlineStr">
        <is>
          <t>Requirements-driven Testing</t>
        </is>
      </c>
      <c r="D85" t="inlineStr">
        <is>
          <t>Misuse/Abuse Testing</t>
        </is>
      </c>
      <c r="E85" t="n">
        <v>3</v>
      </c>
      <c r="F85" t="inlineStr">
        <is>
          <t>Do you perform denial of service and security stress testing?</t>
        </is>
      </c>
      <c r="G85" t="inlineStr">
        <is>
          <t>Stress tests target specific application resources (e.g. memory exhaustion by saving large amounts of data to a user session)
 You design tests around relevant personas with well-defined capabilities (knowledge, resources)
 You feed the results back to the Design practices</t>
        </is>
      </c>
      <c r="H85" t="n">
        <v>4</v>
      </c>
    </row>
    <row r="86">
      <c r="A86" t="inlineStr">
        <is>
          <t>V-ST-A-1-1</t>
        </is>
      </c>
      <c r="B86" t="inlineStr">
        <is>
          <t>Verification</t>
        </is>
      </c>
      <c r="C86" t="inlineStr">
        <is>
          <t>Security Testing</t>
        </is>
      </c>
      <c r="D86" t="inlineStr">
        <is>
          <t>Scalable Baseline</t>
        </is>
      </c>
      <c r="E86" t="n">
        <v>1</v>
      </c>
      <c r="F86" t="inlineStr">
        <is>
          <t>Do you scan applications with automated security testing tools?</t>
        </is>
      </c>
      <c r="G86" t="inlineStr">
        <is>
          <t>You dynamically generate inputs for security tests using automated tools
 You choose the security testing tools to fit the organization's architecture and technology stack, and balance depth and accuracy of inspection with usability of findings to the organization</t>
        </is>
      </c>
      <c r="H86" t="n">
        <v>1</v>
      </c>
    </row>
    <row r="87">
      <c r="A87" t="inlineStr">
        <is>
          <t>V-ST-B-1-1</t>
        </is>
      </c>
      <c r="B87" t="inlineStr">
        <is>
          <t>Verification</t>
        </is>
      </c>
      <c r="C87" t="inlineStr">
        <is>
          <t>Security Testing</t>
        </is>
      </c>
      <c r="D87" t="inlineStr">
        <is>
          <t>Deep Understanding</t>
        </is>
      </c>
      <c r="E87" t="n">
        <v>1</v>
      </c>
      <c r="F87" t="inlineStr">
        <is>
          <t>Do you manually review the security quality of selected high-risk components?</t>
        </is>
      </c>
      <c r="G87" t="inlineStr">
        <is>
          <t>Criteria exist to help the reviewer focus on high-risk components
 Qualified personnel conduct reviews following documented guidelines
 You address findings in accordance with the organization's defect management policy</t>
        </is>
      </c>
      <c r="H87" t="n">
        <v>6</v>
      </c>
    </row>
    <row r="88">
      <c r="A88" t="inlineStr">
        <is>
          <t>V-ST-A-2-1</t>
        </is>
      </c>
      <c r="B88" t="inlineStr">
        <is>
          <t>Verification</t>
        </is>
      </c>
      <c r="C88" t="inlineStr">
        <is>
          <t>Security Testing</t>
        </is>
      </c>
      <c r="D88" t="inlineStr">
        <is>
          <t>Scalable Baseline</t>
        </is>
      </c>
      <c r="E88" t="n">
        <v>2</v>
      </c>
      <c r="F88" t="inlineStr">
        <is>
          <t>Do you customize the automated security tools to your applications and technology stacks?</t>
        </is>
      </c>
      <c r="G88" t="inlineStr">
        <is>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is>
      </c>
      <c r="H88" t="n">
        <v>1</v>
      </c>
    </row>
    <row r="89">
      <c r="A89" t="inlineStr">
        <is>
          <t>V-ST-B-2-1</t>
        </is>
      </c>
      <c r="B89" t="inlineStr">
        <is>
          <t>Verification</t>
        </is>
      </c>
      <c r="C89" t="inlineStr">
        <is>
          <t>Security Testing</t>
        </is>
      </c>
      <c r="D89" t="inlineStr">
        <is>
          <t>Deep Understanding</t>
        </is>
      </c>
      <c r="E89" t="n">
        <v>2</v>
      </c>
      <c r="F89" t="inlineStr">
        <is>
          <t>Do you perform penetration testing for your applications at regular intervals?</t>
        </is>
      </c>
      <c r="G89" t="inlineStr">
        <is>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is>
      </c>
      <c r="H89" t="n">
        <v>0</v>
      </c>
    </row>
    <row r="90">
      <c r="A90" t="inlineStr">
        <is>
          <t>V-ST-A-3-1</t>
        </is>
      </c>
      <c r="B90" t="inlineStr">
        <is>
          <t>Verification</t>
        </is>
      </c>
      <c r="C90" t="inlineStr">
        <is>
          <t>Security Testing</t>
        </is>
      </c>
      <c r="D90" t="inlineStr">
        <is>
          <t>Scalable Baseline</t>
        </is>
      </c>
      <c r="E90" t="n">
        <v>3</v>
      </c>
      <c r="F90" t="inlineStr">
        <is>
          <t>Do you integrate automated security testing into the build and deploy process?</t>
        </is>
      </c>
      <c r="G90" t="inlineStr">
        <is>
          <t>Management and business stakeholders track and review test results throughout the development cycle
 You merge test results into a central dashboard and feed them into defect management</t>
        </is>
      </c>
      <c r="H90" t="n">
        <v>23</v>
      </c>
    </row>
    <row r="91">
      <c r="A91" t="inlineStr">
        <is>
          <t>V-ST-B-3-1</t>
        </is>
      </c>
      <c r="B91" t="inlineStr">
        <is>
          <t>Verification</t>
        </is>
      </c>
      <c r="C91" t="inlineStr">
        <is>
          <t>Security Testing</t>
        </is>
      </c>
      <c r="D91" t="inlineStr">
        <is>
          <t>Deep Understanding</t>
        </is>
      </c>
      <c r="E91" t="n">
        <v>3</v>
      </c>
      <c r="F91" t="inlineStr">
        <is>
          <t>Do you use the results of security testing to improve the development lifecycle?</t>
        </is>
      </c>
      <c r="G91" t="inlineStr">
        <is>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is>
      </c>
      <c r="H91" t="n">
        <v>24</v>
      </c>
    </row>
  </sheetData>
  <autoFilter ref="A1:H91"/>
  <pageMargins left="0.7" right="0.7" top="0.75" bottom="0.75" header="0.3" footer="0.3"/>
  <pageSetup orientation="portrait" paperSize="9" horizontalDpi="0" verticalDpi="0"/>
</worksheet>
</file>

<file path=xl/worksheets/sheet8.xml><?xml version="1.0" encoding="utf-8"?>
<worksheet xmlns="http://schemas.openxmlformats.org/spreadsheetml/2006/main">
  <sheetPr codeName="Sheet9">
    <outlinePr summaryBelow="1" summaryRight="1"/>
    <pageSetUpPr/>
  </sheetPr>
  <dimension ref="A1:I26"/>
  <sheetViews>
    <sheetView workbookViewId="0">
      <selection activeCell="A2" sqref="A2:I26"/>
    </sheetView>
  </sheetViews>
  <sheetFormatPr baseColWidth="10" defaultColWidth="11.5" defaultRowHeight="13"/>
  <cols>
    <col width="33.5" bestFit="1" customWidth="1" style="330" min="3" max="3"/>
    <col width="27.5" customWidth="1" style="330" min="4" max="4"/>
    <col width="29.6640625" customWidth="1" style="330" min="5" max="5"/>
  </cols>
  <sheetData>
    <row r="1">
      <c r="A1" t="inlineStr">
        <is>
          <t>ANS_SET_CODE</t>
        </is>
      </c>
      <c r="B1" t="inlineStr">
        <is>
          <t>A</t>
        </is>
      </c>
      <c r="C1" t="inlineStr">
        <is>
          <t>B</t>
        </is>
      </c>
      <c r="D1" t="inlineStr">
        <is>
          <t>C</t>
        </is>
      </c>
      <c r="E1" t="inlineStr">
        <is>
          <t>D</t>
        </is>
      </c>
      <c r="F1" t="inlineStr">
        <is>
          <t>A_W</t>
        </is>
      </c>
      <c r="G1" t="inlineStr">
        <is>
          <t>B_W</t>
        </is>
      </c>
      <c r="H1" t="inlineStr">
        <is>
          <t>C_W</t>
        </is>
      </c>
      <c r="I1" t="inlineStr">
        <is>
          <t>D_W</t>
        </is>
      </c>
    </row>
    <row r="2">
      <c r="A2" t="n">
        <v>0</v>
      </c>
      <c r="B2" t="inlineStr">
        <is>
          <t>No</t>
        </is>
      </c>
      <c r="C2" t="inlineStr">
        <is>
          <t>Yes, for some applications</t>
        </is>
      </c>
      <c r="D2" t="inlineStr">
        <is>
          <t>Yes, for at least half of the applications</t>
        </is>
      </c>
      <c r="E2" t="inlineStr">
        <is>
          <t>Yes, for most or all of the applications</t>
        </is>
      </c>
      <c r="F2" t="n">
        <v>0</v>
      </c>
      <c r="G2" t="n">
        <v>0.25</v>
      </c>
      <c r="H2" t="n">
        <v>0.5</v>
      </c>
      <c r="I2" t="n">
        <v>1</v>
      </c>
    </row>
    <row r="3">
      <c r="A3" t="n">
        <v>1</v>
      </c>
      <c r="B3" t="inlineStr">
        <is>
          <t>No</t>
        </is>
      </c>
      <c r="C3" t="inlineStr">
        <is>
          <t>Yes, some of them</t>
        </is>
      </c>
      <c r="D3" t="inlineStr">
        <is>
          <t>Yes, at least half of them</t>
        </is>
      </c>
      <c r="E3" t="inlineStr">
        <is>
          <t>Yes, most or all of them</t>
        </is>
      </c>
      <c r="F3" t="n">
        <v>0</v>
      </c>
      <c r="G3" t="n">
        <v>0.25</v>
      </c>
      <c r="H3" t="n">
        <v>0.5</v>
      </c>
      <c r="I3" t="n">
        <v>1</v>
      </c>
    </row>
    <row r="4">
      <c r="A4" t="n">
        <v>2</v>
      </c>
      <c r="B4" t="inlineStr">
        <is>
          <t>No</t>
        </is>
      </c>
      <c r="C4" t="inlineStr">
        <is>
          <t>Yes, some content</t>
        </is>
      </c>
      <c r="D4" t="inlineStr">
        <is>
          <t>Yes, at least half of the content</t>
        </is>
      </c>
      <c r="E4" t="inlineStr">
        <is>
          <t>Yes, most or all of the content</t>
        </is>
      </c>
      <c r="F4" t="n">
        <v>0</v>
      </c>
      <c r="G4" t="n">
        <v>0.25</v>
      </c>
      <c r="H4" t="n">
        <v>0.5</v>
      </c>
      <c r="I4" t="n">
        <v>1</v>
      </c>
    </row>
    <row r="5">
      <c r="A5" t="n">
        <v>3</v>
      </c>
      <c r="B5" t="inlineStr">
        <is>
          <t>No</t>
        </is>
      </c>
      <c r="C5" t="inlineStr">
        <is>
          <t>Yes, for some of the training</t>
        </is>
      </c>
      <c r="D5" t="inlineStr">
        <is>
          <t>Yes, for at least half of the training</t>
        </is>
      </c>
      <c r="E5" t="inlineStr">
        <is>
          <t>Yes, for most or all of the training</t>
        </is>
      </c>
      <c r="F5" t="n">
        <v>0</v>
      </c>
      <c r="G5" t="n">
        <v>0.25</v>
      </c>
      <c r="H5" t="n">
        <v>0.5</v>
      </c>
      <c r="I5" t="n">
        <v>1</v>
      </c>
    </row>
    <row r="6">
      <c r="A6" t="n">
        <v>4</v>
      </c>
      <c r="B6" t="inlineStr">
        <is>
          <t>No</t>
        </is>
      </c>
      <c r="C6" t="inlineStr">
        <is>
          <t>Yes, some of the time</t>
        </is>
      </c>
      <c r="D6" t="inlineStr">
        <is>
          <t>Yes, at least half of the time</t>
        </is>
      </c>
      <c r="E6" t="inlineStr">
        <is>
          <t>Yes, most or all of the time</t>
        </is>
      </c>
      <c r="F6" t="n">
        <v>0</v>
      </c>
      <c r="G6" t="n">
        <v>0.25</v>
      </c>
      <c r="H6" t="n">
        <v>0.5</v>
      </c>
      <c r="I6" t="n">
        <v>1</v>
      </c>
    </row>
    <row r="7">
      <c r="A7" t="n">
        <v>5</v>
      </c>
      <c r="B7" t="inlineStr">
        <is>
          <t>No</t>
        </is>
      </c>
      <c r="C7" t="inlineStr">
        <is>
          <t>Yes, we started implementing it</t>
        </is>
      </c>
      <c r="D7" t="inlineStr">
        <is>
          <t>Yes, for part of the organization</t>
        </is>
      </c>
      <c r="E7" t="inlineStr">
        <is>
          <t>Yes, for the entire organization</t>
        </is>
      </c>
      <c r="F7" t="n">
        <v>0</v>
      </c>
      <c r="G7" t="n">
        <v>0.25</v>
      </c>
      <c r="H7" t="n">
        <v>0.5</v>
      </c>
      <c r="I7" t="n">
        <v>1</v>
      </c>
    </row>
    <row r="8">
      <c r="A8" t="n">
        <v>6</v>
      </c>
      <c r="B8" t="inlineStr">
        <is>
          <t>No</t>
        </is>
      </c>
      <c r="C8" t="inlineStr">
        <is>
          <t>Yes, for some components</t>
        </is>
      </c>
      <c r="D8" t="inlineStr">
        <is>
          <t>Yes, for at least half of the components</t>
        </is>
      </c>
      <c r="E8" t="inlineStr">
        <is>
          <t>Yes, for most or all of the components</t>
        </is>
      </c>
      <c r="F8" t="n">
        <v>0</v>
      </c>
      <c r="G8" t="n">
        <v>0.25</v>
      </c>
      <c r="H8" t="n">
        <v>0.5</v>
      </c>
      <c r="I8" t="n">
        <v>1</v>
      </c>
    </row>
    <row r="9">
      <c r="A9" t="n">
        <v>7</v>
      </c>
      <c r="B9" t="inlineStr">
        <is>
          <t>No</t>
        </is>
      </c>
      <c r="C9" t="inlineStr">
        <is>
          <t>Yes, for some incidents</t>
        </is>
      </c>
      <c r="D9" t="inlineStr">
        <is>
          <t>Yes, for at least half of the incidents</t>
        </is>
      </c>
      <c r="E9" t="inlineStr">
        <is>
          <t>Yes, for most or all of the incidents</t>
        </is>
      </c>
      <c r="F9" t="n">
        <v>0</v>
      </c>
      <c r="G9" t="n">
        <v>0.25</v>
      </c>
      <c r="H9" t="n">
        <v>0.5</v>
      </c>
      <c r="I9" t="n">
        <v>1</v>
      </c>
    </row>
    <row r="10">
      <c r="A10" t="n">
        <v>8</v>
      </c>
      <c r="B10" t="inlineStr">
        <is>
          <t>No</t>
        </is>
      </c>
      <c r="C10" t="inlineStr">
        <is>
          <t>Yes, for some incident types</t>
        </is>
      </c>
      <c r="D10" t="inlineStr">
        <is>
          <t>Yes, for at least half of the incident types</t>
        </is>
      </c>
      <c r="E10" t="inlineStr">
        <is>
          <t>Yes, for most or all of the incident types</t>
        </is>
      </c>
      <c r="F10" t="n">
        <v>0</v>
      </c>
      <c r="G10" t="n">
        <v>0.25</v>
      </c>
      <c r="H10" t="n">
        <v>0.5</v>
      </c>
      <c r="I10" t="n">
        <v>1</v>
      </c>
    </row>
    <row r="11">
      <c r="A11" t="n">
        <v>9</v>
      </c>
      <c r="B11" t="inlineStr">
        <is>
          <t>No</t>
        </is>
      </c>
      <c r="C11" t="inlineStr">
        <is>
          <t>Yes, for some of our data</t>
        </is>
      </c>
      <c r="D11" t="inlineStr">
        <is>
          <t>Yes, for at least half of our data</t>
        </is>
      </c>
      <c r="E11" t="inlineStr">
        <is>
          <t>Yes, for most or all of our data</t>
        </is>
      </c>
      <c r="F11" t="n">
        <v>0</v>
      </c>
      <c r="G11" t="n">
        <v>0.25</v>
      </c>
      <c r="H11" t="n">
        <v>0.5</v>
      </c>
      <c r="I11" t="n">
        <v>1</v>
      </c>
    </row>
    <row r="12">
      <c r="A12" t="n">
        <v>10</v>
      </c>
      <c r="B12" t="inlineStr">
        <is>
          <t>No</t>
        </is>
      </c>
      <c r="C12" t="inlineStr">
        <is>
          <t>Yes, we do it when requested</t>
        </is>
      </c>
      <c r="D12" t="inlineStr">
        <is>
          <t>Yes, we do it every few years</t>
        </is>
      </c>
      <c r="E12" t="inlineStr">
        <is>
          <t>Yes, we do it at least annually</t>
        </is>
      </c>
      <c r="F12" t="n">
        <v>0</v>
      </c>
      <c r="G12" t="n">
        <v>0.25</v>
      </c>
      <c r="H12" t="n">
        <v>0.5</v>
      </c>
      <c r="I12" t="n">
        <v>1</v>
      </c>
    </row>
    <row r="13">
      <c r="A13" t="n">
        <v>11</v>
      </c>
      <c r="B13" t="inlineStr">
        <is>
          <t>No</t>
        </is>
      </c>
      <c r="C13" t="inlineStr">
        <is>
          <t>Yes, for some of the assets</t>
        </is>
      </c>
      <c r="D13" t="inlineStr">
        <is>
          <t>Yes, for at least half of the assets</t>
        </is>
      </c>
      <c r="E13" t="inlineStr">
        <is>
          <t>Yes, for most or all of the assets</t>
        </is>
      </c>
      <c r="F13" t="n">
        <v>0</v>
      </c>
      <c r="G13" t="n">
        <v>0.25</v>
      </c>
      <c r="H13" t="n">
        <v>0.5</v>
      </c>
      <c r="I13" t="n">
        <v>1</v>
      </c>
    </row>
    <row r="14">
      <c r="A14" t="n">
        <v>12</v>
      </c>
      <c r="B14" t="inlineStr">
        <is>
          <t>No</t>
        </is>
      </c>
      <c r="C14" t="inlineStr">
        <is>
          <t>Yes, for some of the technology domains</t>
        </is>
      </c>
      <c r="D14" t="inlineStr">
        <is>
          <t>Yes, for at least half of the technology domains</t>
        </is>
      </c>
      <c r="E14" t="inlineStr">
        <is>
          <t>Yes, for most or all of the technology domains</t>
        </is>
      </c>
      <c r="F14" t="n">
        <v>0</v>
      </c>
      <c r="G14" t="n">
        <v>0.25</v>
      </c>
      <c r="H14" t="n">
        <v>0.5</v>
      </c>
      <c r="I14" t="n">
        <v>1</v>
      </c>
    </row>
    <row r="15">
      <c r="A15" t="n">
        <v>13</v>
      </c>
      <c r="B15" t="inlineStr">
        <is>
          <t>No</t>
        </is>
      </c>
      <c r="C15" t="inlineStr">
        <is>
          <t>Yes, it covers general risks</t>
        </is>
      </c>
      <c r="D15" t="inlineStr">
        <is>
          <t>Yes, it covers organization-specific risks</t>
        </is>
      </c>
      <c r="E15" t="inlineStr">
        <is>
          <t>Yes, it covers risks and opportunities</t>
        </is>
      </c>
      <c r="F15" t="n">
        <v>0</v>
      </c>
      <c r="G15" t="n">
        <v>0.25</v>
      </c>
      <c r="H15" t="n">
        <v>0.5</v>
      </c>
      <c r="I15" t="n">
        <v>1</v>
      </c>
    </row>
    <row r="16">
      <c r="A16" t="n">
        <v>14</v>
      </c>
      <c r="B16" t="inlineStr">
        <is>
          <t>No</t>
        </is>
      </c>
      <c r="C16" t="inlineStr">
        <is>
          <t>Yes, we review it annually</t>
        </is>
      </c>
      <c r="D16" t="inlineStr">
        <is>
          <t>Yes, we consult the plan before making significant decisions</t>
        </is>
      </c>
      <c r="E16" t="inlineStr">
        <is>
          <t>Yes, we consult the plan often, and it is aligned with our application security strategy</t>
        </is>
      </c>
      <c r="F16" t="n">
        <v>0</v>
      </c>
      <c r="G16" t="n">
        <v>0.25</v>
      </c>
      <c r="H16" t="n">
        <v>0.5</v>
      </c>
      <c r="I16" t="n">
        <v>1</v>
      </c>
    </row>
    <row r="17">
      <c r="A17" t="n">
        <v>15</v>
      </c>
      <c r="B17" t="inlineStr">
        <is>
          <t>No</t>
        </is>
      </c>
      <c r="C17" t="inlineStr">
        <is>
          <t>Yes, but review is ad-hoc</t>
        </is>
      </c>
      <c r="D17" t="inlineStr">
        <is>
          <t>Yes, we review it at regular times</t>
        </is>
      </c>
      <c r="E17" t="inlineStr">
        <is>
          <t>Yes, we review it at least annually</t>
        </is>
      </c>
      <c r="F17" t="n">
        <v>0</v>
      </c>
      <c r="G17" t="n">
        <v>0.25</v>
      </c>
      <c r="H17" t="n">
        <v>0.5</v>
      </c>
      <c r="I17" t="n">
        <v>1</v>
      </c>
    </row>
    <row r="18">
      <c r="A18" t="n">
        <v>16</v>
      </c>
      <c r="B18" t="inlineStr">
        <is>
          <t>No</t>
        </is>
      </c>
      <c r="C18" t="inlineStr">
        <is>
          <t>Yes, for one metrics category</t>
        </is>
      </c>
      <c r="D18" t="inlineStr">
        <is>
          <t>Yes, for two metrics categories</t>
        </is>
      </c>
      <c r="E18" t="inlineStr">
        <is>
          <t>Yes, for all three metrics categories</t>
        </is>
      </c>
      <c r="F18" t="n">
        <v>0</v>
      </c>
      <c r="G18" t="n">
        <v>0.25</v>
      </c>
      <c r="H18" t="n">
        <v>0.5</v>
      </c>
      <c r="I18" t="n">
        <v>1</v>
      </c>
    </row>
    <row r="19">
      <c r="A19" t="n">
        <v>17</v>
      </c>
      <c r="B19" t="inlineStr">
        <is>
          <t>No</t>
        </is>
      </c>
      <c r="C19" t="inlineStr">
        <is>
          <t>Yes, sporadically</t>
        </is>
      </c>
      <c r="D19" t="inlineStr">
        <is>
          <t>Yes, upon change of the application</t>
        </is>
      </c>
      <c r="E19" t="inlineStr">
        <is>
          <t>Yes, at least annually</t>
        </is>
      </c>
      <c r="F19" t="n">
        <v>0</v>
      </c>
      <c r="G19" t="n">
        <v>0.25</v>
      </c>
      <c r="H19" t="n">
        <v>0.5</v>
      </c>
      <c r="I19" t="n">
        <v>1</v>
      </c>
    </row>
    <row r="20">
      <c r="A20" t="n">
        <v>18</v>
      </c>
      <c r="B20" t="inlineStr">
        <is>
          <t>No</t>
        </is>
      </c>
      <c r="C20" t="inlineStr">
        <is>
          <t>Yes, for some of the policies and standards</t>
        </is>
      </c>
      <c r="D20" t="inlineStr">
        <is>
          <t>Yes, for at least half of the policies and standards</t>
        </is>
      </c>
      <c r="E20" t="inlineStr">
        <is>
          <t>Yes, for most or all of the policies and standards</t>
        </is>
      </c>
      <c r="F20" t="n">
        <v>0</v>
      </c>
      <c r="G20" t="n">
        <v>0.25</v>
      </c>
      <c r="H20" t="n">
        <v>0.5</v>
      </c>
      <c r="I20" t="n">
        <v>1</v>
      </c>
    </row>
    <row r="21">
      <c r="A21" t="n">
        <v>19</v>
      </c>
      <c r="B21" t="inlineStr">
        <is>
          <t>No</t>
        </is>
      </c>
      <c r="C21" t="inlineStr">
        <is>
          <t>Yes, for some of the metrics</t>
        </is>
      </c>
      <c r="D21" t="inlineStr">
        <is>
          <t>Yes, for at least half of the metrics</t>
        </is>
      </c>
      <c r="E21" t="inlineStr">
        <is>
          <t>Yes, for most or all of the metrics</t>
        </is>
      </c>
      <c r="F21" t="n">
        <v>0</v>
      </c>
      <c r="G21" t="n">
        <v>0.25</v>
      </c>
      <c r="H21" t="n">
        <v>0.5</v>
      </c>
      <c r="I21" t="n">
        <v>1</v>
      </c>
    </row>
    <row r="22">
      <c r="A22" t="n">
        <v>20</v>
      </c>
      <c r="B22" t="inlineStr">
        <is>
          <t>No</t>
        </is>
      </c>
      <c r="C22" t="inlineStr">
        <is>
          <t>Yes, but reporting is ad-hoc</t>
        </is>
      </c>
      <c r="D22" t="inlineStr">
        <is>
          <t>Yes, we report at regular times</t>
        </is>
      </c>
      <c r="E22" t="inlineStr">
        <is>
          <t>Yes, we report at least annually</t>
        </is>
      </c>
      <c r="F22" t="n">
        <v>0</v>
      </c>
      <c r="G22" t="n">
        <v>0.25</v>
      </c>
      <c r="H22" t="n">
        <v>0.5</v>
      </c>
      <c r="I22" t="n">
        <v>1</v>
      </c>
    </row>
    <row r="23">
      <c r="A23" t="n">
        <v>21</v>
      </c>
      <c r="B23" t="inlineStr">
        <is>
          <t>No</t>
        </is>
      </c>
      <c r="C23" t="inlineStr">
        <is>
          <t>Yes, for some obligations</t>
        </is>
      </c>
      <c r="D23" t="inlineStr">
        <is>
          <t>Yes, for at least half of the obligations</t>
        </is>
      </c>
      <c r="E23" t="inlineStr">
        <is>
          <t>Yes, for most or all of the obligations</t>
        </is>
      </c>
      <c r="F23" t="n">
        <v>0</v>
      </c>
      <c r="G23" t="n">
        <v>0.25</v>
      </c>
      <c r="H23" t="n">
        <v>0.5</v>
      </c>
      <c r="I23" t="n">
        <v>1</v>
      </c>
    </row>
    <row r="24">
      <c r="A24" t="n">
        <v>22</v>
      </c>
      <c r="B24" t="inlineStr">
        <is>
          <t>No</t>
        </is>
      </c>
      <c r="C24" t="inlineStr">
        <is>
          <t>Yes, for some teams</t>
        </is>
      </c>
      <c r="D24" t="inlineStr">
        <is>
          <t>Yes, for at least half of the teams</t>
        </is>
      </c>
      <c r="E24" t="inlineStr">
        <is>
          <t>Yes, for most or all of the teams</t>
        </is>
      </c>
      <c r="F24" t="n">
        <v>0</v>
      </c>
      <c r="G24" t="n">
        <v>0.25</v>
      </c>
      <c r="H24" t="n">
        <v>0.5</v>
      </c>
      <c r="I24" t="n">
        <v>1</v>
      </c>
    </row>
    <row r="25">
      <c r="A25" t="n">
        <v>23</v>
      </c>
      <c r="B25" t="inlineStr">
        <is>
          <t>No</t>
        </is>
      </c>
      <c r="C25" t="inlineStr">
        <is>
          <t>Yes, some of it</t>
        </is>
      </c>
      <c r="D25" t="inlineStr">
        <is>
          <t>Yes, at least half of it</t>
        </is>
      </c>
      <c r="E25" t="inlineStr">
        <is>
          <t>Yes, most or all of it</t>
        </is>
      </c>
      <c r="F25" t="n">
        <v>0</v>
      </c>
      <c r="G25" t="n">
        <v>0.25</v>
      </c>
      <c r="H25" t="n">
        <v>0.5</v>
      </c>
      <c r="I25" t="n">
        <v>1</v>
      </c>
    </row>
    <row r="26">
      <c r="A26" t="n">
        <v>24</v>
      </c>
      <c r="B26" t="inlineStr">
        <is>
          <t>No</t>
        </is>
      </c>
      <c r="C26" t="inlineStr">
        <is>
          <t>Yes, but we improve it ad-hoc</t>
        </is>
      </c>
      <c r="D26" t="inlineStr">
        <is>
          <t>Yes, we we improve it at regular times</t>
        </is>
      </c>
      <c r="E26" t="inlineStr">
        <is>
          <t>Yes, we improve it at least annually</t>
        </is>
      </c>
      <c r="F26" t="n">
        <v>0</v>
      </c>
      <c r="G26" t="n">
        <v>0.25</v>
      </c>
      <c r="H26" t="n">
        <v>0.5</v>
      </c>
      <c r="I26" t="n">
        <v>1</v>
      </c>
    </row>
  </sheetData>
  <pageMargins left="0.7" right="0.7" top="0.75" bottom="0.75" header="0.3" footer="0.3"/>
  <pageSetup orientation="portrait" paperSize="9" horizontalDpi="0" verticalDpi="0"/>
</worksheet>
</file>

<file path=xl/worksheets/sheet9.xml><?xml version="1.0" encoding="utf-8"?>
<worksheet xmlns="http://schemas.openxmlformats.org/spreadsheetml/2006/main">
  <sheetPr codeName="Sheet7">
    <outlinePr summaryBelow="1" summaryRight="1"/>
    <pageSetUpPr/>
  </sheetPr>
  <dimension ref="A1:A1"/>
  <sheetViews>
    <sheetView workbookViewId="0">
      <selection activeCell="A1" sqref="A1"/>
    </sheetView>
  </sheetViews>
  <sheetFormatPr baseColWidth="10" defaultColWidth="8.83203125" defaultRowHeight="13"/>
  <cols>
    <col width="170.33203125" customWidth="1" style="57" min="1" max="1"/>
    <col width="8.83203125" customWidth="1" style="57" min="2" max="16384"/>
  </cols>
  <sheetData>
    <row r="1" ht="25" customHeight="1" s="330">
      <c r="A1" s="56" t="inlineStr">
        <is>
          <t>Software Assurance Maturity Model (SAMM) Roadmap Chart Template Background Images</t>
        </is>
      </c>
    </row>
  </sheetData>
  <sheetProtection selectLockedCells="0" selectUnlockedCells="0" sheet="1" objects="1" insertRows="1" insertHyperlinks="1" autoFilter="1" scenarios="1" formatColumns="1" deleteColumns="1" insertColumns="1" pivotTables="1" deleteRows="1" formatCells="1" formatRows="1" sort="1"/>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The SAMM project team</dc:creator>
  <dcterms:created xsi:type="dcterms:W3CDTF">2009-06-08T07:01:59Z</dcterms:created>
  <dcterms:modified xsi:type="dcterms:W3CDTF">2021-05-14T15:47:58Z</dcterms:modified>
  <cp:lastModifiedBy>Daniel Kefer</cp:lastModifiedBy>
</cp:coreProperties>
</file>